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Revenue &amp; Expenses" state="visible" r:id="rId5"/>
    <sheet sheetId="3" name="Monthly Dashboard" state="visible" r:id="rId6"/>
    <sheet sheetId="4" name="Per-Property" state="visible" r:id="rId7"/>
    <sheet sheetId="5" name="Schedule E Tax Report" state="visible" r:id="rId8"/>
    <sheet sheetId="6" name="Cleaning Tracker" state="visible" r:id="rId9"/>
  </sheets>
  <calcPr calcId="171027"/>
</workbook>
</file>

<file path=xl/sharedStrings.xml><?xml version="1.0" encoding="utf-8"?>
<sst xmlns="http://schemas.openxmlformats.org/spreadsheetml/2006/main" count="323" uniqueCount="176">
  <si>
    <t>Black Cat Analytics — Airbnb Profit Tracker</t>
  </si>
  <si>
    <t/>
  </si>
  <si>
    <t>GETTING STARTED</t>
  </si>
  <si>
    <t>1. Go to the "Revenue &amp; Expenses" tab and log every booking payout and expense.</t>
  </si>
  <si>
    <t>2. The "Monthly Dashboard" tab auto-calculates your monthly profit, margins, and trends.</t>
  </si>
  <si>
    <t>3. The "Per-Property" tab breaks down performance by listing.</t>
  </si>
  <si>
    <t>4. The "Schedule E Tax Report" tab organizes your deductions for tax filing.</t>
  </si>
  <si>
    <t>5. The "Cleaning Tracker" tab helps you track per-turnover cleaning costs.</t>
  </si>
  <si>
    <t>TIPS</t>
  </si>
  <si>
    <t>• Enter revenue amounts as positive numbers.</t>
  </si>
  <si>
    <t>• Enter expense amounts as positive numbers (formulas handle the math).</t>
  </si>
  <si>
    <t>• Use the Category dropdown in the Revenue &amp; Expenses tab for consistency.</t>
  </si>
  <si>
    <t>• The Monthly Dashboard updates automatically as you add entries.</t>
  </si>
  <si>
    <t>• Back up this file regularly — save a copy each month.</t>
  </si>
  <si>
    <t>EXPENSE CATEGORIES (mapped to IRS Schedule E)</t>
  </si>
  <si>
    <t xml:space="preserve">  Cleaning → Line 7</t>
  </si>
  <si>
    <t xml:space="preserve">  Maintenance &amp; Repairs → Line 14</t>
  </si>
  <si>
    <t xml:space="preserve">  Insurance → Line 9</t>
  </si>
  <si>
    <t xml:space="preserve">  Utilities → Line 17</t>
  </si>
  <si>
    <t xml:space="preserve">  Supplies → Line 19 (Other)</t>
  </si>
  <si>
    <t xml:space="preserve">  Platform Fees → Line 8 (Commissions)</t>
  </si>
  <si>
    <t xml:space="preserve">  Mortgage Interest → Line 12</t>
  </si>
  <si>
    <t xml:space="preserve">  Property Tax → Line 16</t>
  </si>
  <si>
    <t xml:space="preserve">  Advertising → Line 5</t>
  </si>
  <si>
    <t xml:space="preserve">  Management Fees → Line 8 (Commissions)</t>
  </si>
  <si>
    <t xml:space="preserve">  Depreciation → Line 18</t>
  </si>
  <si>
    <t xml:space="preserve">  Other → Line 19</t>
  </si>
  <si>
    <t>OUTGROWN THE SPREADSHEET?</t>
  </si>
  <si>
    <t>Black Cat Analytics auto-imports your Airbnb CSV, tracks profit in real-time,</t>
  </si>
  <si>
    <t>generates tax reports, and gives you AI-powered insights.</t>
  </si>
  <si>
    <t>→ https://app.tryblackcat.com/signup (Free to start)</t>
  </si>
  <si>
    <t>Questions? support@tryblackcat.com</t>
  </si>
  <si>
    <t>Black Cat Analytics — Revenue &amp; Expense Log</t>
  </si>
  <si>
    <t>Log every Airbnb payout and expense here. The other sheets pull from this data.</t>
  </si>
  <si>
    <t>Date</t>
  </si>
  <si>
    <t>Type</t>
  </si>
  <si>
    <t>Category</t>
  </si>
  <si>
    <t>Property</t>
  </si>
  <si>
    <t>Description</t>
  </si>
  <si>
    <t>Amount</t>
  </si>
  <si>
    <t>Tax Deductible</t>
  </si>
  <si>
    <t>Notes</t>
  </si>
  <si>
    <t>2026-01-05</t>
  </si>
  <si>
    <t>Revenue</t>
  </si>
  <si>
    <t>Airbnb Payout</t>
  </si>
  <si>
    <t>Downtown Loft</t>
  </si>
  <si>
    <t>Payout — 4 night stay (Martinez)</t>
  </si>
  <si>
    <t>No</t>
  </si>
  <si>
    <t>2026-01-07</t>
  </si>
  <si>
    <t>Expense</t>
  </si>
  <si>
    <t>Cleaning</t>
  </si>
  <si>
    <t>Turnover clean after Martinez</t>
  </si>
  <si>
    <t>Yes</t>
  </si>
  <si>
    <t>2026-01-10</t>
  </si>
  <si>
    <t>Lakeside Cabin</t>
  </si>
  <si>
    <t>Payout — 3 night stay (Chen)</t>
  </si>
  <si>
    <t>Turnover clean after Chen</t>
  </si>
  <si>
    <t>2026-01-12</t>
  </si>
  <si>
    <t>Supplies</t>
  </si>
  <si>
    <t>Guest toiletries restock</t>
  </si>
  <si>
    <t>2026-01-15</t>
  </si>
  <si>
    <t>Beach Bungalow</t>
  </si>
  <si>
    <t>Payout — 5 night stay (Johnson)</t>
  </si>
  <si>
    <t>Deep clean after Johnson</t>
  </si>
  <si>
    <t>2026-01-18</t>
  </si>
  <si>
    <t>Maintenance &amp; Repairs</t>
  </si>
  <si>
    <t>HVAC filter replacement</t>
  </si>
  <si>
    <t>2026-01-20</t>
  </si>
  <si>
    <t>Insurance</t>
  </si>
  <si>
    <t>Monthly property insurance</t>
  </si>
  <si>
    <t>STR rider</t>
  </si>
  <si>
    <t>2026-01-22</t>
  </si>
  <si>
    <t>Payout — 3 night stay (Williams)</t>
  </si>
  <si>
    <t>Turnover clean after Williams</t>
  </si>
  <si>
    <t>2026-01-25</t>
  </si>
  <si>
    <t>Utilities</t>
  </si>
  <si>
    <t>Electric + internet</t>
  </si>
  <si>
    <t>Electric + water + internet</t>
  </si>
  <si>
    <t>2026-01-28</t>
  </si>
  <si>
    <t>Payout — 7 night stay (Davis)</t>
  </si>
  <si>
    <t>Deep clean after Davis (7 night)</t>
  </si>
  <si>
    <t>2026-01-31</t>
  </si>
  <si>
    <t>Platform Fees</t>
  </si>
  <si>
    <t>Airbnb host fee — January</t>
  </si>
  <si>
    <t>3% of gross</t>
  </si>
  <si>
    <t>Black Cat Analytics — Monthly Dashboard</t>
  </si>
  <si>
    <t>Auto-calculated from your Revenue &amp; Expenses log. Do not edit the formula cells.</t>
  </si>
  <si>
    <t>Metric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</si>
  <si>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</si>
  <si>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</si>
  <si>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</si>
  <si>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</si>
  <si>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</si>
  <si>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</si>
  <si>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</si>
  <si>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</si>
  <si>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</si>
  <si>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</si>
  <si>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</si>
  <si>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</si>
  <si>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Total</t>
  </si>
  <si>
    <t>Total Revenue</t>
  </si>
  <si>
    <t>Total Expenses</t>
  </si>
  <si>
    <t>Net Profit</t>
  </si>
  <si>
    <t>Profit Margin</t>
  </si>
  <si>
    <t># Transactions</t>
  </si>
  <si>
    <t>Avg Revenue/Transaction</t>
  </si>
  <si>
    <t>Black Cat Analytics — Per-Property Summary</t>
  </si>
  <si>
    <t>Performance breakdown by listing. Add your property names in column A.</t>
  </si>
  <si>
    <t>Property Name</t>
  </si>
  <si>
    <t># Bookings</t>
  </si>
  <si>
    <t>Avg Booking Revenue</t>
  </si>
  <si>
    <t>Top Expense Category</t>
  </si>
  <si>
    <t>TOTAL</t>
  </si>
  <si>
    <t>Black Cat Analytics — Schedule E Tax Report</t>
  </si>
  <si>
    <t>Auto-calculated deductions mapped to IRS Schedule E line items. Adjust "Fair Rental Days" and "Personal Use Days" below.</t>
  </si>
  <si>
    <t>CONFIGURATION</t>
  </si>
  <si>
    <t>Tax Year</t>
  </si>
  <si>
    <t>Fair Rental Days</t>
  </si>
  <si>
    <t>Personal Use Days</t>
  </si>
  <si>
    <t>Rental Use %</t>
  </si>
  <si>
    <t>Line</t>
  </si>
  <si>
    <t>Schedule E Category</t>
  </si>
  <si>
    <t>Mapped Expense Category</t>
  </si>
  <si>
    <t>Full Amount</t>
  </si>
  <si>
    <t>Deductible Amount</t>
  </si>
  <si>
    <t>3</t>
  </si>
  <si>
    <t>Rents Received</t>
  </si>
  <si>
    <t>Airbnb Payout,VRBO Payout,Other Revenue</t>
  </si>
  <si>
    <t>5</t>
  </si>
  <si>
    <t>Advertising</t>
  </si>
  <si>
    <t>7</t>
  </si>
  <si>
    <t>Cleaning &amp; Maintenance</t>
  </si>
  <si>
    <t>8</t>
  </si>
  <si>
    <t>Commissions</t>
  </si>
  <si>
    <t>Platform Fees,Management Fees</t>
  </si>
  <si>
    <t>9</t>
  </si>
  <si>
    <t>12</t>
  </si>
  <si>
    <t>Mortgage Interest</t>
  </si>
  <si>
    <t>14</t>
  </si>
  <si>
    <t>Repairs</t>
  </si>
  <si>
    <t>16</t>
  </si>
  <si>
    <t>Taxes</t>
  </si>
  <si>
    <t>Property Tax</t>
  </si>
  <si>
    <t>17</t>
  </si>
  <si>
    <t>18</t>
  </si>
  <si>
    <t>Depreciation</t>
  </si>
  <si>
    <t>19</t>
  </si>
  <si>
    <t>Other Expenses</t>
  </si>
  <si>
    <t>Supplies,Other Expense</t>
  </si>
  <si>
    <t>TOTAL DEDUCTIONS</t>
  </si>
  <si>
    <t>NET RENTAL INCOME (Line 21)</t>
  </si>
  <si>
    <t>Black Cat Analytics — Cleaning Cost Tracker</t>
  </si>
  <si>
    <t>Track per-turnover cleaning costs by property. Spot overcharges and optimize your biggest variable expense.</t>
  </si>
  <si>
    <t>Cleaner Name</t>
  </si>
  <si>
    <t>Hours</t>
  </si>
  <si>
    <t>Cost</t>
  </si>
  <si>
    <t>Guest Checkout</t>
  </si>
  <si>
    <t>Deep Clean?</t>
  </si>
  <si>
    <t>Rating (1-5)</t>
  </si>
  <si>
    <t>Maria S.</t>
  </si>
  <si>
    <t>Martinez</t>
  </si>
  <si>
    <t>James R.</t>
  </si>
  <si>
    <t>Chen</t>
  </si>
  <si>
    <t>Very clean guest</t>
  </si>
  <si>
    <t>Johnson</t>
  </si>
  <si>
    <t>5-night stay, deep clean needed</t>
  </si>
  <si>
    <t>Williams</t>
  </si>
  <si>
    <t>Davis</t>
  </si>
  <si>
    <t>7-night stay, long but tidy</t>
  </si>
  <si>
    <t>CLEANING SUMMARY</t>
  </si>
  <si>
    <t>Total Cleanings</t>
  </si>
  <si>
    <t>Total Cost</t>
  </si>
  <si>
    <t>Avg Cost per Clean</t>
  </si>
  <si>
    <t>Avg Hours per Clean</t>
  </si>
  <si>
    <t>Avg Cost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</si>
</sst>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-MM-DD"/>
    <numFmt numFmtId="165" formatCode="$#,##0.00"/>
    <numFmt numFmtId="166" formatCode="0.0%"/>
  </numFmts>
  <fonts count="14" x14ac:knownFonts="1">
    <font>
      <color theme="1"/>
      <family val="2"/>
      <scheme val="minor"/>
      <sz val="11"/>
      <name val="Calibri"/>
    </font>
    <font>
      <b/>
      <color rgb="1A1A2E"/>
      <sz val="18"/>
      <name val="Calibri"/>
    </font>
    <font>
      <color rgb="6B7280"/>
      <sz val="11"/>
      <name val="Calibri"/>
    </font>
    <font>
      <b/>
      <color rgb="22C55E"/>
      <sz val="12"/>
      <name val="Calibri"/>
    </font>
    <font>
      <b/>
      <color rgb="1A1A2E"/>
      <sz val="16"/>
      <name val="Calibri"/>
    </font>
    <font>
      <color rgb="6B7280"/>
      <sz val="10"/>
      <name val="Calibri"/>
    </font>
    <font>
      <b/>
      <color rgb="FFFFFF"/>
      <sz val="11"/>
      <name val="Calibri"/>
    </font>
    <font>
      <color rgb="1A1A2E"/>
      <sz val="11"/>
      <name val="Calibri"/>
    </font>
    <font>
      <b/>
      <color rgb="22C55E"/>
      <sz val="11"/>
      <name val="Calibri"/>
    </font>
    <font>
      <color rgb="EF4444"/>
      <sz val="11"/>
      <name val="Calibri"/>
    </font>
    <font>
      <b/>
      <color rgb="1A1A2E"/>
      <sz val="11"/>
      <name val="Calibri"/>
    </font>
    <font>
      <b/>
      <color rgb="EF4444"/>
      <sz val="12"/>
      <name val="Calibri"/>
    </font>
    <font>
      <b/>
      <color rgb="EF4444"/>
      <sz val="11"/>
      <name val="Calibri"/>
    </font>
    <font>
      <b/>
      <color rgb="06B6D4"/>
      <sz val="12"/>
      <name val="Calibri"/>
    </font>
  </fonts>
  <fills count="10">
    <fill>
      <patternFill patternType="none"/>
    </fill>
    <fill>
      <patternFill patternType="gray125"/>
    </fill>
    <fill>
      <patternFill patternType="solid">
        <fgColor rgb="3B82F6"/>
      </patternFill>
    </fill>
    <fill>
      <patternFill patternType="solid">
        <fgColor rgb="F9FAFB"/>
      </patternFill>
    </fill>
    <fill>
      <patternFill patternType="solid">
        <fgColor rgb="22C55E"/>
      </patternFill>
    </fill>
    <fill>
      <patternFill patternType="solid">
        <fgColor rgb="ECFDF5"/>
      </patternFill>
    </fill>
    <fill>
      <patternFill patternType="solid">
        <fgColor rgb="8B5CF6"/>
      </patternFill>
    </fill>
    <fill>
      <patternFill patternType="solid">
        <fgColor rgb="EF4444"/>
      </patternFill>
    </fill>
    <fill>
      <patternFill patternType="solid">
        <fgColor rgb="FEF2F2"/>
      </patternFill>
    </fill>
    <fill>
      <patternFill patternType="solid">
        <fgColor rgb="06B6D4"/>
      </patternFill>
    </fill>
  </fills>
  <borders count="4">
    <border>
      <left/>
      <right/>
      <top/>
      <bottom/>
      <diagonal/>
    </border>
    <border>
      <left/>
      <right/>
      <top/>
      <bottom style="thin">
        <color rgb="E5E7EB"/>
      </bottom>
      <diagonal/>
    </border>
    <border>
      <left/>
      <right/>
      <top style="medium">
        <color rgb="22C55E"/>
      </top>
      <bottom/>
      <diagonal/>
    </border>
    <border>
      <left/>
      <right/>
      <top style="medium">
        <color rgb="EF444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164" fontId="7" fillId="0" borderId="0" xfId="0" applyNumberFormat="1" applyFont="1"/>
    <xf numFmtId="0" fontId="8" fillId="0" borderId="0" xfId="0" applyFont="1"/>
    <xf numFmtId="0" fontId="7" fillId="0" borderId="0" xfId="0" applyFont="1"/>
    <xf numFmtId="165" fontId="8" fillId="0" borderId="0" xfId="0" applyNumberFormat="1" applyFont="1"/>
    <xf numFmtId="164" fontId="7" fillId="3" borderId="0" xfId="0" applyNumberFormat="1" applyFont="1" applyFill="1"/>
    <xf numFmtId="0" fontId="9" fillId="3" borderId="0" xfId="0" applyFont="1" applyFill="1"/>
    <xf numFmtId="0" fontId="7" fillId="3" borderId="0" xfId="0" applyFont="1" applyFill="1"/>
    <xf numFmtId="165" fontId="9" fillId="3" borderId="0" xfId="0" applyNumberFormat="1" applyFont="1" applyFill="1"/>
    <xf numFmtId="0" fontId="9" fillId="0" borderId="0" xfId="0" applyFont="1"/>
    <xf numFmtId="165" fontId="9" fillId="0" borderId="0" xfId="0" applyNumberFormat="1" applyFont="1"/>
    <xf numFmtId="0" fontId="8" fillId="3" borderId="0" xfId="0" applyFont="1" applyFill="1"/>
    <xf numFmtId="165" fontId="8" fillId="3" borderId="0" xfId="0" applyNumberFormat="1" applyFont="1" applyFill="1"/>
    <xf numFmtId="0" fontId="6" fillId="4" borderId="1" xfId="0" applyFont="1" applyFill="1" applyBorder="1" applyAlignment="1">
      <alignment horizontal="center" vertical="center"/>
    </xf>
    <xf numFmtId="0" fontId="10" fillId="0" borderId="0" xfId="0" applyFont="1"/>
    <xf numFmtId="165" fontId="7" fillId="0" borderId="0" xfId="0" applyNumberFormat="1" applyFont="1"/>
    <xf numFmtId="165" fontId="10" fillId="0" borderId="0" xfId="0" applyNumberFormat="1" applyFont="1"/>
    <xf numFmtId="0" fontId="8" fillId="5" borderId="0" xfId="0" applyFont="1" applyFill="1"/>
    <xf numFmtId="165" fontId="8" fillId="5" borderId="0" xfId="0" applyNumberFormat="1" applyFont="1" applyFill="1"/>
    <xf numFmtId="166" fontId="7" fillId="0" borderId="0" xfId="0" applyNumberFormat="1" applyFont="1"/>
    <xf numFmtId="166" fontId="10" fillId="0" borderId="0" xfId="0" applyNumberFormat="1" applyFont="1"/>
    <xf numFmtId="0" fontId="6" fillId="6" borderId="1" xfId="0" applyFont="1" applyFill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10" fillId="3" borderId="0" xfId="0" applyFont="1" applyFill="1"/>
    <xf numFmtId="165" fontId="0" fillId="3" borderId="0" xfId="0" applyNumberFormat="1" applyFill="1"/>
    <xf numFmtId="166" fontId="0" fillId="3" borderId="0" xfId="0" applyNumberFormat="1" applyFill="1"/>
    <xf numFmtId="0" fontId="0" fillId="3" borderId="0" xfId="0" applyFill="1"/>
    <xf numFmtId="0" fontId="8" fillId="5" borderId="2" xfId="0" applyFont="1" applyFill="1" applyBorder="1"/>
    <xf numFmtId="165" fontId="8" fillId="5" borderId="2" xfId="0" applyNumberFormat="1" applyFont="1" applyFill="1" applyBorder="1"/>
    <xf numFmtId="166" fontId="8" fillId="5" borderId="2" xfId="0" applyNumberFormat="1" applyFont="1" applyFill="1" applyBorder="1"/>
    <xf numFmtId="0" fontId="11" fillId="0" borderId="0" xfId="0" applyFont="1"/>
    <xf numFmtId="0" fontId="6" fillId="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12" fillId="8" borderId="3" xfId="0" applyFont="1" applyFill="1" applyBorder="1"/>
    <xf numFmtId="165" fontId="12" fillId="8" borderId="3" xfId="0" applyNumberFormat="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6" fillId="9" borderId="1" xfId="0" applyFont="1" applyFill="1" applyBorder="1" applyAlignment="1">
      <alignment horizontal="center" vertical="center"/>
    </xf>
    <xf numFmtId="165" fontId="7" fillId="3" borderId="0" xfId="0" applyNumberFormat="1" applyFon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41910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41910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41910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41910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41910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FormatPr defaultRowHeight="15" outlineLevelRow="0" outlineLevelCol="0" x14ac:dyDescent="55"/>
  <cols>
    <col min="1" max="1" width="80" customWidth="1"/>
  </cols>
  <sheetData>
    <row r="1" ht="4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1</v>
      </c>
    </row>
    <row r="10" spans="1:1" x14ac:dyDescent="0.25">
      <c r="A10" s="3" t="s">
        <v>8</v>
      </c>
    </row>
    <row r="11" spans="1:1" x14ac:dyDescent="0.25">
      <c r="A11" s="2" t="s">
        <v>9</v>
      </c>
    </row>
    <row r="12" spans="1:1" x14ac:dyDescent="0.25">
      <c r="A12" s="2" t="s">
        <v>10</v>
      </c>
    </row>
    <row r="13" spans="1:1" x14ac:dyDescent="0.25">
      <c r="A13" s="2" t="s">
        <v>11</v>
      </c>
    </row>
    <row r="14" spans="1:1" x14ac:dyDescent="0.25">
      <c r="A14" s="2" t="s">
        <v>12</v>
      </c>
    </row>
    <row r="15" spans="1:1" x14ac:dyDescent="0.25">
      <c r="A15" s="2" t="s">
        <v>13</v>
      </c>
    </row>
    <row r="16" spans="1:1" x14ac:dyDescent="0.25">
      <c r="A16" s="2" t="s">
        <v>1</v>
      </c>
    </row>
    <row r="17" spans="1:1" x14ac:dyDescent="0.25">
      <c r="A17" s="3" t="s">
        <v>14</v>
      </c>
    </row>
    <row r="18" spans="1:1" x14ac:dyDescent="0.25">
      <c r="A18" s="2" t="s">
        <v>15</v>
      </c>
    </row>
    <row r="19" spans="1:1" x14ac:dyDescent="0.25">
      <c r="A19" s="2" t="s">
        <v>16</v>
      </c>
    </row>
    <row r="20" spans="1:1" x14ac:dyDescent="0.25">
      <c r="A20" s="2" t="s">
        <v>17</v>
      </c>
    </row>
    <row r="21" spans="1:1" x14ac:dyDescent="0.25">
      <c r="A21" s="2" t="s">
        <v>18</v>
      </c>
    </row>
    <row r="22" spans="1:1" x14ac:dyDescent="0.25">
      <c r="A22" s="2" t="s">
        <v>19</v>
      </c>
    </row>
    <row r="23" spans="1:1" x14ac:dyDescent="0.25">
      <c r="A23" s="2" t="s">
        <v>20</v>
      </c>
    </row>
    <row r="24" spans="1:1" x14ac:dyDescent="0.25">
      <c r="A24" s="2" t="s">
        <v>21</v>
      </c>
    </row>
    <row r="25" spans="1:1" x14ac:dyDescent="0.25">
      <c r="A25" s="2" t="s">
        <v>22</v>
      </c>
    </row>
    <row r="26" spans="1:1" x14ac:dyDescent="0.25">
      <c r="A26" s="2" t="s">
        <v>23</v>
      </c>
    </row>
    <row r="27" spans="1:1" x14ac:dyDescent="0.25">
      <c r="A27" s="2" t="s">
        <v>24</v>
      </c>
    </row>
    <row r="28" spans="1:1" x14ac:dyDescent="0.25">
      <c r="A28" s="2" t="s">
        <v>25</v>
      </c>
    </row>
    <row r="29" spans="1:1" x14ac:dyDescent="0.25">
      <c r="A29" s="2" t="s">
        <v>26</v>
      </c>
    </row>
    <row r="30" spans="1:1" x14ac:dyDescent="0.25">
      <c r="A30" s="2" t="s">
        <v>1</v>
      </c>
    </row>
    <row r="31" spans="1:1" x14ac:dyDescent="0.25">
      <c r="A31" s="3" t="s">
        <v>27</v>
      </c>
    </row>
    <row r="32" spans="1:1" x14ac:dyDescent="0.25">
      <c r="A32" s="2" t="s">
        <v>28</v>
      </c>
    </row>
    <row r="33" spans="1:1" x14ac:dyDescent="0.25">
      <c r="A33" s="2" t="s">
        <v>29</v>
      </c>
    </row>
    <row r="34" spans="1:1" x14ac:dyDescent="0.25">
      <c r="A34" s="2" t="s">
        <v>30</v>
      </c>
    </row>
    <row r="35" spans="1:1" x14ac:dyDescent="0.25">
      <c r="A35" s="2" t="s">
        <v>1</v>
      </c>
    </row>
    <row r="36" spans="1:1" x14ac:dyDescent="0.25">
      <c r="A36" s="2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14" customWidth="1"/>
    <col min="2" max="2" width="12" customWidth="1"/>
    <col min="3" max="3" width="20" customWidth="1"/>
    <col min="4" max="4" width="22" customWidth="1"/>
    <col min="5" max="5" width="30" customWidth="1"/>
    <col min="6" max="6" width="14" customWidth="1"/>
    <col min="7" max="7" width="16" customWidth="1"/>
    <col min="8" max="8" width="30" customWidth="1"/>
  </cols>
  <sheetData>
    <row r="1" ht="48" customHeight="1" spans="2:8" x14ac:dyDescent="0.25">
      <c r="B1" s="4" t="s">
        <v>32</v>
      </c>
      <c r="C1" s="4"/>
      <c r="D1" s="4"/>
      <c r="E1" s="4"/>
      <c r="F1" s="4"/>
      <c r="G1" s="4"/>
      <c r="H1" s="4"/>
    </row>
    <row r="2" ht="20" customHeight="1" spans="1:8" x14ac:dyDescent="0.25">
      <c r="A2" s="5" t="s">
        <v>33</v>
      </c>
      <c r="B2" s="5"/>
      <c r="C2" s="5"/>
      <c r="D2" s="5"/>
      <c r="E2" s="5"/>
      <c r="F2" s="5"/>
      <c r="G2" s="5"/>
      <c r="H2" s="5"/>
    </row>
    <row r="3" ht="8" customHeight="1" x14ac:dyDescent="0.25"/>
    <row r="4" ht="28" customHeight="1" spans="1:8" x14ac:dyDescent="0.25">
      <c r="A4" s="6" t="s">
        <v>34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 t="s">
        <v>41</v>
      </c>
    </row>
    <row r="5" spans="1:8" x14ac:dyDescent="0.25">
      <c r="A5" s="7" t="s">
        <v>42</v>
      </c>
      <c r="B5" s="8" t="s">
        <v>43</v>
      </c>
      <c r="C5" s="9" t="s">
        <v>44</v>
      </c>
      <c r="D5" s="9" t="s">
        <v>45</v>
      </c>
      <c r="E5" s="9" t="s">
        <v>46</v>
      </c>
      <c r="F5" s="10">
        <v>1240</v>
      </c>
      <c r="G5" s="9" t="s">
        <v>47</v>
      </c>
      <c r="H5" s="9" t="s">
        <v>1</v>
      </c>
    </row>
    <row r="6" spans="1:8" x14ac:dyDescent="0.25">
      <c r="A6" s="11" t="s">
        <v>48</v>
      </c>
      <c r="B6" s="12" t="s">
        <v>49</v>
      </c>
      <c r="C6" s="13" t="s">
        <v>50</v>
      </c>
      <c r="D6" s="13" t="s">
        <v>45</v>
      </c>
      <c r="E6" s="13" t="s">
        <v>51</v>
      </c>
      <c r="F6" s="14">
        <v>150</v>
      </c>
      <c r="G6" s="13" t="s">
        <v>52</v>
      </c>
      <c r="H6" s="13" t="s">
        <v>1</v>
      </c>
    </row>
    <row r="7" spans="1:8" x14ac:dyDescent="0.25">
      <c r="A7" s="7" t="s">
        <v>53</v>
      </c>
      <c r="B7" s="8" t="s">
        <v>43</v>
      </c>
      <c r="C7" s="9" t="s">
        <v>44</v>
      </c>
      <c r="D7" s="9" t="s">
        <v>54</v>
      </c>
      <c r="E7" s="9" t="s">
        <v>55</v>
      </c>
      <c r="F7" s="10">
        <v>890</v>
      </c>
      <c r="G7" s="9" t="s">
        <v>47</v>
      </c>
      <c r="H7" s="9" t="s">
        <v>1</v>
      </c>
    </row>
    <row r="8" spans="1:8" x14ac:dyDescent="0.25">
      <c r="A8" s="11" t="s">
        <v>53</v>
      </c>
      <c r="B8" s="12" t="s">
        <v>49</v>
      </c>
      <c r="C8" s="13" t="s">
        <v>50</v>
      </c>
      <c r="D8" s="13" t="s">
        <v>54</v>
      </c>
      <c r="E8" s="13" t="s">
        <v>56</v>
      </c>
      <c r="F8" s="14">
        <v>120</v>
      </c>
      <c r="G8" s="13" t="s">
        <v>52</v>
      </c>
      <c r="H8" s="13" t="s">
        <v>1</v>
      </c>
    </row>
    <row r="9" spans="1:8" x14ac:dyDescent="0.25">
      <c r="A9" s="7" t="s">
        <v>57</v>
      </c>
      <c r="B9" s="15" t="s">
        <v>49</v>
      </c>
      <c r="C9" s="9" t="s">
        <v>58</v>
      </c>
      <c r="D9" s="9" t="s">
        <v>45</v>
      </c>
      <c r="E9" s="9" t="s">
        <v>59</v>
      </c>
      <c r="F9" s="16">
        <v>45</v>
      </c>
      <c r="G9" s="9" t="s">
        <v>52</v>
      </c>
      <c r="H9" s="9" t="s">
        <v>1</v>
      </c>
    </row>
    <row r="10" spans="1:8" x14ac:dyDescent="0.25">
      <c r="A10" s="11" t="s">
        <v>60</v>
      </c>
      <c r="B10" s="17" t="s">
        <v>43</v>
      </c>
      <c r="C10" s="13" t="s">
        <v>44</v>
      </c>
      <c r="D10" s="13" t="s">
        <v>61</v>
      </c>
      <c r="E10" s="13" t="s">
        <v>62</v>
      </c>
      <c r="F10" s="18">
        <v>1560</v>
      </c>
      <c r="G10" s="13" t="s">
        <v>47</v>
      </c>
      <c r="H10" s="13" t="s">
        <v>1</v>
      </c>
    </row>
    <row r="11" spans="1:8" x14ac:dyDescent="0.25">
      <c r="A11" s="7" t="s">
        <v>60</v>
      </c>
      <c r="B11" s="15" t="s">
        <v>49</v>
      </c>
      <c r="C11" s="9" t="s">
        <v>50</v>
      </c>
      <c r="D11" s="9" t="s">
        <v>61</v>
      </c>
      <c r="E11" s="9" t="s">
        <v>63</v>
      </c>
      <c r="F11" s="16">
        <v>180</v>
      </c>
      <c r="G11" s="9" t="s">
        <v>52</v>
      </c>
      <c r="H11" s="9" t="s">
        <v>1</v>
      </c>
    </row>
    <row r="12" spans="1:8" x14ac:dyDescent="0.25">
      <c r="A12" s="11" t="s">
        <v>64</v>
      </c>
      <c r="B12" s="12" t="s">
        <v>49</v>
      </c>
      <c r="C12" s="13" t="s">
        <v>65</v>
      </c>
      <c r="D12" s="13" t="s">
        <v>45</v>
      </c>
      <c r="E12" s="13" t="s">
        <v>66</v>
      </c>
      <c r="F12" s="14">
        <v>340</v>
      </c>
      <c r="G12" s="13" t="s">
        <v>52</v>
      </c>
      <c r="H12" s="13" t="s">
        <v>1</v>
      </c>
    </row>
    <row r="13" spans="1:8" x14ac:dyDescent="0.25">
      <c r="A13" s="7" t="s">
        <v>67</v>
      </c>
      <c r="B13" s="15" t="s">
        <v>49</v>
      </c>
      <c r="C13" s="9" t="s">
        <v>68</v>
      </c>
      <c r="D13" s="9" t="s">
        <v>45</v>
      </c>
      <c r="E13" s="9" t="s">
        <v>69</v>
      </c>
      <c r="F13" s="16">
        <v>225</v>
      </c>
      <c r="G13" s="9" t="s">
        <v>52</v>
      </c>
      <c r="H13" s="9" t="s">
        <v>70</v>
      </c>
    </row>
    <row r="14" spans="1:8" x14ac:dyDescent="0.25">
      <c r="A14" s="11" t="s">
        <v>67</v>
      </c>
      <c r="B14" s="12" t="s">
        <v>49</v>
      </c>
      <c r="C14" s="13" t="s">
        <v>68</v>
      </c>
      <c r="D14" s="13" t="s">
        <v>54</v>
      </c>
      <c r="E14" s="13" t="s">
        <v>69</v>
      </c>
      <c r="F14" s="14">
        <v>195</v>
      </c>
      <c r="G14" s="13" t="s">
        <v>52</v>
      </c>
      <c r="H14" s="13" t="s">
        <v>1</v>
      </c>
    </row>
    <row r="15" spans="1:8" x14ac:dyDescent="0.25">
      <c r="A15" s="7" t="s">
        <v>67</v>
      </c>
      <c r="B15" s="15" t="s">
        <v>49</v>
      </c>
      <c r="C15" s="9" t="s">
        <v>68</v>
      </c>
      <c r="D15" s="9" t="s">
        <v>61</v>
      </c>
      <c r="E15" s="9" t="s">
        <v>69</v>
      </c>
      <c r="F15" s="16">
        <v>210</v>
      </c>
      <c r="G15" s="9" t="s">
        <v>52</v>
      </c>
      <c r="H15" s="9" t="s">
        <v>1</v>
      </c>
    </row>
    <row r="16" spans="1:8" x14ac:dyDescent="0.25">
      <c r="A16" s="11" t="s">
        <v>71</v>
      </c>
      <c r="B16" s="17" t="s">
        <v>43</v>
      </c>
      <c r="C16" s="13" t="s">
        <v>44</v>
      </c>
      <c r="D16" s="13" t="s">
        <v>45</v>
      </c>
      <c r="E16" s="13" t="s">
        <v>72</v>
      </c>
      <c r="F16" s="18">
        <v>980</v>
      </c>
      <c r="G16" s="13" t="s">
        <v>47</v>
      </c>
      <c r="H16" s="13" t="s">
        <v>1</v>
      </c>
    </row>
    <row r="17" spans="1:8" x14ac:dyDescent="0.25">
      <c r="A17" s="7" t="s">
        <v>71</v>
      </c>
      <c r="B17" s="15" t="s">
        <v>49</v>
      </c>
      <c r="C17" s="9" t="s">
        <v>50</v>
      </c>
      <c r="D17" s="9" t="s">
        <v>45</v>
      </c>
      <c r="E17" s="9" t="s">
        <v>73</v>
      </c>
      <c r="F17" s="16">
        <v>150</v>
      </c>
      <c r="G17" s="9" t="s">
        <v>52</v>
      </c>
      <c r="H17" s="9" t="s">
        <v>1</v>
      </c>
    </row>
    <row r="18" spans="1:8" x14ac:dyDescent="0.25">
      <c r="A18" s="11" t="s">
        <v>74</v>
      </c>
      <c r="B18" s="12" t="s">
        <v>49</v>
      </c>
      <c r="C18" s="13" t="s">
        <v>75</v>
      </c>
      <c r="D18" s="13" t="s">
        <v>45</v>
      </c>
      <c r="E18" s="13" t="s">
        <v>76</v>
      </c>
      <c r="F18" s="14">
        <v>185</v>
      </c>
      <c r="G18" s="13" t="s">
        <v>52</v>
      </c>
      <c r="H18" s="13" t="s">
        <v>1</v>
      </c>
    </row>
    <row r="19" spans="1:8" x14ac:dyDescent="0.25">
      <c r="A19" s="7" t="s">
        <v>74</v>
      </c>
      <c r="B19" s="15" t="s">
        <v>49</v>
      </c>
      <c r="C19" s="9" t="s">
        <v>75</v>
      </c>
      <c r="D19" s="9" t="s">
        <v>54</v>
      </c>
      <c r="E19" s="9" t="s">
        <v>77</v>
      </c>
      <c r="F19" s="16">
        <v>210</v>
      </c>
      <c r="G19" s="9" t="s">
        <v>52</v>
      </c>
      <c r="H19" s="9" t="s">
        <v>1</v>
      </c>
    </row>
    <row r="20" spans="1:8" x14ac:dyDescent="0.25">
      <c r="A20" s="11" t="s">
        <v>74</v>
      </c>
      <c r="B20" s="12" t="s">
        <v>49</v>
      </c>
      <c r="C20" s="13" t="s">
        <v>75</v>
      </c>
      <c r="D20" s="13" t="s">
        <v>61</v>
      </c>
      <c r="E20" s="13" t="s">
        <v>77</v>
      </c>
      <c r="F20" s="14">
        <v>195</v>
      </c>
      <c r="G20" s="13" t="s">
        <v>52</v>
      </c>
      <c r="H20" s="13" t="s">
        <v>1</v>
      </c>
    </row>
    <row r="21" spans="1:8" x14ac:dyDescent="0.25">
      <c r="A21" s="7" t="s">
        <v>78</v>
      </c>
      <c r="B21" s="8" t="s">
        <v>43</v>
      </c>
      <c r="C21" s="9" t="s">
        <v>44</v>
      </c>
      <c r="D21" s="9" t="s">
        <v>54</v>
      </c>
      <c r="E21" s="9" t="s">
        <v>79</v>
      </c>
      <c r="F21" s="10">
        <v>2100</v>
      </c>
      <c r="G21" s="9" t="s">
        <v>47</v>
      </c>
      <c r="H21" s="9" t="s">
        <v>1</v>
      </c>
    </row>
    <row r="22" spans="1:8" x14ac:dyDescent="0.25">
      <c r="A22" s="11" t="s">
        <v>78</v>
      </c>
      <c r="B22" s="12" t="s">
        <v>49</v>
      </c>
      <c r="C22" s="13" t="s">
        <v>50</v>
      </c>
      <c r="D22" s="13" t="s">
        <v>54</v>
      </c>
      <c r="E22" s="13" t="s">
        <v>80</v>
      </c>
      <c r="F22" s="14">
        <v>140</v>
      </c>
      <c r="G22" s="13" t="s">
        <v>52</v>
      </c>
      <c r="H22" s="13" t="s">
        <v>1</v>
      </c>
    </row>
    <row r="23" spans="1:8" x14ac:dyDescent="0.25">
      <c r="A23" s="7" t="s">
        <v>81</v>
      </c>
      <c r="B23" s="15" t="s">
        <v>49</v>
      </c>
      <c r="C23" s="9" t="s">
        <v>82</v>
      </c>
      <c r="D23" s="9" t="s">
        <v>45</v>
      </c>
      <c r="E23" s="9" t="s">
        <v>83</v>
      </c>
      <c r="F23" s="16">
        <v>67</v>
      </c>
      <c r="G23" s="9" t="s">
        <v>52</v>
      </c>
      <c r="H23" s="9" t="s">
        <v>84</v>
      </c>
    </row>
    <row r="24" spans="1:8" x14ac:dyDescent="0.25">
      <c r="A24" s="11" t="s">
        <v>81</v>
      </c>
      <c r="B24" s="12" t="s">
        <v>49</v>
      </c>
      <c r="C24" s="13" t="s">
        <v>82</v>
      </c>
      <c r="D24" s="13" t="s">
        <v>54</v>
      </c>
      <c r="E24" s="13" t="s">
        <v>83</v>
      </c>
      <c r="F24" s="14">
        <v>90</v>
      </c>
      <c r="G24" s="13" t="s">
        <v>52</v>
      </c>
      <c r="H24" s="13" t="s">
        <v>84</v>
      </c>
    </row>
    <row r="25" spans="1:8" x14ac:dyDescent="0.25">
      <c r="A25" s="7" t="s">
        <v>81</v>
      </c>
      <c r="B25" s="15" t="s">
        <v>49</v>
      </c>
      <c r="C25" s="9" t="s">
        <v>82</v>
      </c>
      <c r="D25" s="9" t="s">
        <v>61</v>
      </c>
      <c r="E25" s="9" t="s">
        <v>83</v>
      </c>
      <c r="F25" s="16">
        <v>47</v>
      </c>
      <c r="G25" s="9" t="s">
        <v>52</v>
      </c>
      <c r="H25" s="9" t="s">
        <v>84</v>
      </c>
    </row>
    <row r="26" spans="2:7" x14ac:dyDescent="0.25"/>
    <row r="27" spans="2:7" x14ac:dyDescent="0.25"/>
    <row r="28" spans="2:7" x14ac:dyDescent="0.25"/>
    <row r="29" spans="2:7" x14ac:dyDescent="0.25"/>
    <row r="30" spans="2:7" x14ac:dyDescent="0.25"/>
    <row r="31" spans="2:7" x14ac:dyDescent="0.25"/>
    <row r="32" spans="2:7" x14ac:dyDescent="0.25"/>
    <row r="33" spans="2:7" x14ac:dyDescent="0.25"/>
    <row r="34" spans="2:7" x14ac:dyDescent="0.25"/>
    <row r="35" spans="2:7" x14ac:dyDescent="0.25"/>
    <row r="36" spans="2:7" x14ac:dyDescent="0.25"/>
    <row r="37" spans="2:7" x14ac:dyDescent="0.25"/>
    <row r="38" spans="2:7" x14ac:dyDescent="0.25"/>
    <row r="39" spans="2:7" x14ac:dyDescent="0.25"/>
    <row r="40" spans="2:7" x14ac:dyDescent="0.25"/>
    <row r="41" spans="2:7" x14ac:dyDescent="0.25"/>
    <row r="42" spans="2:7" x14ac:dyDescent="0.25"/>
    <row r="43" spans="2:7" x14ac:dyDescent="0.25"/>
    <row r="44" spans="2:7" x14ac:dyDescent="0.25"/>
    <row r="45" spans="2:7" x14ac:dyDescent="0.25"/>
    <row r="46" spans="2:7" x14ac:dyDescent="0.25"/>
    <row r="47" spans="2:7" x14ac:dyDescent="0.25"/>
    <row r="48" spans="2:7" x14ac:dyDescent="0.25"/>
    <row r="49" spans="2:7" x14ac:dyDescent="0.25"/>
    <row r="50" spans="2:7" x14ac:dyDescent="0.25"/>
    <row r="51" spans="2:7" x14ac:dyDescent="0.25"/>
    <row r="52" spans="2:7" x14ac:dyDescent="0.25"/>
    <row r="53" spans="2:7" x14ac:dyDescent="0.25"/>
    <row r="54" spans="2:7" x14ac:dyDescent="0.25"/>
    <row r="55" spans="2:7" x14ac:dyDescent="0.25"/>
    <row r="56" spans="2:7" x14ac:dyDescent="0.25"/>
    <row r="57" spans="2:7" x14ac:dyDescent="0.25"/>
    <row r="58" spans="2:7" x14ac:dyDescent="0.25"/>
    <row r="59" spans="2:7" x14ac:dyDescent="0.25"/>
    <row r="60" spans="2:7" x14ac:dyDescent="0.25"/>
    <row r="61" spans="2:7" x14ac:dyDescent="0.25"/>
    <row r="62" spans="2:7" x14ac:dyDescent="0.25"/>
    <row r="63" spans="2:7" x14ac:dyDescent="0.25"/>
    <row r="64" spans="2:7" x14ac:dyDescent="0.25"/>
    <row r="65" spans="2:7" x14ac:dyDescent="0.25"/>
    <row r="66" spans="2:7" x14ac:dyDescent="0.25"/>
    <row r="67" spans="2:7" x14ac:dyDescent="0.25"/>
    <row r="68" spans="2:7" x14ac:dyDescent="0.25"/>
    <row r="69" spans="2:7" x14ac:dyDescent="0.25"/>
    <row r="70" spans="2:7" x14ac:dyDescent="0.25"/>
    <row r="71" spans="2:7" x14ac:dyDescent="0.25"/>
    <row r="72" spans="2:7" x14ac:dyDescent="0.25"/>
    <row r="73" spans="2:7" x14ac:dyDescent="0.25"/>
    <row r="74" spans="2:7" x14ac:dyDescent="0.25"/>
    <row r="75" spans="2:7" x14ac:dyDescent="0.25"/>
    <row r="76" spans="2:7" x14ac:dyDescent="0.25"/>
    <row r="77" spans="2:7" x14ac:dyDescent="0.25"/>
    <row r="78" spans="2:7" x14ac:dyDescent="0.25"/>
    <row r="79" spans="2:7" x14ac:dyDescent="0.25"/>
    <row r="80" spans="2:7" x14ac:dyDescent="0.25"/>
    <row r="81" spans="2:7" x14ac:dyDescent="0.25"/>
    <row r="82" spans="2:7" x14ac:dyDescent="0.25"/>
    <row r="83" spans="2:7" x14ac:dyDescent="0.25"/>
    <row r="84" spans="2:7" x14ac:dyDescent="0.25"/>
    <row r="85" spans="2:7" x14ac:dyDescent="0.25"/>
    <row r="86" spans="2:7" x14ac:dyDescent="0.25"/>
    <row r="87" spans="2:7" x14ac:dyDescent="0.25"/>
    <row r="88" spans="2:7" x14ac:dyDescent="0.25"/>
    <row r="89" spans="2:7" x14ac:dyDescent="0.25"/>
    <row r="90" spans="2:7" x14ac:dyDescent="0.25"/>
    <row r="91" spans="2:7" x14ac:dyDescent="0.25"/>
    <row r="92" spans="2:7" x14ac:dyDescent="0.25"/>
    <row r="93" spans="2:7" x14ac:dyDescent="0.25"/>
    <row r="94" spans="2:7" x14ac:dyDescent="0.25"/>
    <row r="95" spans="2:7" x14ac:dyDescent="0.25"/>
    <row r="96" spans="2:7" x14ac:dyDescent="0.25"/>
    <row r="97" spans="2:7" x14ac:dyDescent="0.25"/>
    <row r="98" spans="2:7" x14ac:dyDescent="0.25"/>
    <row r="99" spans="2:7" x14ac:dyDescent="0.25"/>
    <row r="100" spans="2:7" x14ac:dyDescent="0.25"/>
    <row r="101" spans="2:7" x14ac:dyDescent="0.25"/>
    <row r="102" spans="2:7" x14ac:dyDescent="0.25"/>
    <row r="103" spans="2:7" x14ac:dyDescent="0.25"/>
    <row r="104" spans="2:7" x14ac:dyDescent="0.25"/>
    <row r="105" spans="2:7" x14ac:dyDescent="0.25"/>
    <row r="106" spans="2:7" x14ac:dyDescent="0.25"/>
    <row r="107" spans="2:7" x14ac:dyDescent="0.25"/>
    <row r="108" spans="2:7" x14ac:dyDescent="0.25"/>
    <row r="109" spans="2:7" x14ac:dyDescent="0.25"/>
    <row r="110" spans="2:7" x14ac:dyDescent="0.25"/>
    <row r="111" spans="2:7" x14ac:dyDescent="0.25"/>
    <row r="112" spans="2:7" x14ac:dyDescent="0.25"/>
    <row r="113" spans="2:7" x14ac:dyDescent="0.25"/>
    <row r="114" spans="2:7" x14ac:dyDescent="0.25"/>
    <row r="115" spans="2:7" x14ac:dyDescent="0.25"/>
    <row r="116" spans="2:7" x14ac:dyDescent="0.25"/>
    <row r="117" spans="2:7" x14ac:dyDescent="0.25"/>
    <row r="118" spans="2:7" x14ac:dyDescent="0.25"/>
    <row r="119" spans="2:7" x14ac:dyDescent="0.25"/>
    <row r="120" spans="2:7" x14ac:dyDescent="0.25"/>
    <row r="121" spans="2:7" x14ac:dyDescent="0.25"/>
    <row r="122" spans="2:7" x14ac:dyDescent="0.25"/>
    <row r="123" spans="2:7" x14ac:dyDescent="0.25"/>
    <row r="124" spans="2:7" x14ac:dyDescent="0.25"/>
    <row r="125" spans="2:7" x14ac:dyDescent="0.25"/>
    <row r="126" spans="2:7" x14ac:dyDescent="0.25"/>
    <row r="127" spans="2:7" x14ac:dyDescent="0.25"/>
    <row r="128" spans="2:7" x14ac:dyDescent="0.25"/>
    <row r="129" spans="2:7" x14ac:dyDescent="0.25"/>
    <row r="130" spans="2:7" x14ac:dyDescent="0.25"/>
    <row r="131" spans="2:7" x14ac:dyDescent="0.25"/>
    <row r="132" spans="2:7" x14ac:dyDescent="0.25"/>
    <row r="133" spans="2:7" x14ac:dyDescent="0.25"/>
    <row r="134" spans="2:7" x14ac:dyDescent="0.25"/>
    <row r="135" spans="2:7" x14ac:dyDescent="0.25"/>
    <row r="136" spans="2:7" x14ac:dyDescent="0.25"/>
    <row r="137" spans="2:7" x14ac:dyDescent="0.25"/>
    <row r="138" spans="2:7" x14ac:dyDescent="0.25"/>
    <row r="139" spans="2:7" x14ac:dyDescent="0.25"/>
    <row r="140" spans="2:7" x14ac:dyDescent="0.25"/>
    <row r="141" spans="2:7" x14ac:dyDescent="0.25"/>
    <row r="142" spans="2:7" x14ac:dyDescent="0.25"/>
    <row r="143" spans="2:7" x14ac:dyDescent="0.25"/>
    <row r="144" spans="2:7" x14ac:dyDescent="0.25"/>
    <row r="145" spans="2:7" x14ac:dyDescent="0.25"/>
    <row r="146" spans="2:7" x14ac:dyDescent="0.25"/>
    <row r="147" spans="2:7" x14ac:dyDescent="0.25"/>
    <row r="148" spans="2:7" x14ac:dyDescent="0.25"/>
    <row r="149" spans="2:7" x14ac:dyDescent="0.25"/>
    <row r="150" spans="2:7" x14ac:dyDescent="0.25"/>
    <row r="151" spans="2:7" x14ac:dyDescent="0.25"/>
    <row r="152" spans="2:7" x14ac:dyDescent="0.25"/>
    <row r="153" spans="2:7" x14ac:dyDescent="0.25"/>
    <row r="154" spans="2:7" x14ac:dyDescent="0.25"/>
    <row r="155" spans="2:7" x14ac:dyDescent="0.25"/>
    <row r="156" spans="2:7" x14ac:dyDescent="0.25"/>
    <row r="157" spans="2:7" x14ac:dyDescent="0.25"/>
    <row r="158" spans="2:7" x14ac:dyDescent="0.25"/>
    <row r="159" spans="2:7" x14ac:dyDescent="0.25"/>
    <row r="160" spans="2:7" x14ac:dyDescent="0.25"/>
    <row r="161" spans="2:7" x14ac:dyDescent="0.25"/>
    <row r="162" spans="2:7" x14ac:dyDescent="0.25"/>
    <row r="163" spans="2:7" x14ac:dyDescent="0.25"/>
    <row r="164" spans="2:7" x14ac:dyDescent="0.25"/>
    <row r="165" spans="2:7" x14ac:dyDescent="0.25"/>
    <row r="166" spans="2:7" x14ac:dyDescent="0.25"/>
    <row r="167" spans="2:7" x14ac:dyDescent="0.25"/>
    <row r="168" spans="2:7" x14ac:dyDescent="0.25"/>
    <row r="169" spans="2:7" x14ac:dyDescent="0.25"/>
    <row r="170" spans="2:7" x14ac:dyDescent="0.25"/>
    <row r="171" spans="2:7" x14ac:dyDescent="0.25"/>
    <row r="172" spans="2:7" x14ac:dyDescent="0.25"/>
    <row r="173" spans="2:7" x14ac:dyDescent="0.25"/>
    <row r="174" spans="2:7" x14ac:dyDescent="0.25"/>
    <row r="175" spans="2:7" x14ac:dyDescent="0.25"/>
    <row r="176" spans="2:7" x14ac:dyDescent="0.25"/>
    <row r="177" spans="2:7" x14ac:dyDescent="0.25"/>
    <row r="178" spans="2:7" x14ac:dyDescent="0.25"/>
    <row r="179" spans="2:7" x14ac:dyDescent="0.25"/>
    <row r="180" spans="2:7" x14ac:dyDescent="0.25"/>
    <row r="181" spans="2:7" x14ac:dyDescent="0.25"/>
    <row r="182" spans="2:7" x14ac:dyDescent="0.25"/>
    <row r="183" spans="2:7" x14ac:dyDescent="0.25"/>
    <row r="184" spans="2:7" x14ac:dyDescent="0.25"/>
    <row r="185" spans="2:7" x14ac:dyDescent="0.25"/>
    <row r="186" spans="2:7" x14ac:dyDescent="0.25"/>
    <row r="187" spans="2:7" x14ac:dyDescent="0.25"/>
    <row r="188" spans="2:7" x14ac:dyDescent="0.25"/>
    <row r="189" spans="2:7" x14ac:dyDescent="0.25"/>
    <row r="190" spans="2:7" x14ac:dyDescent="0.25"/>
    <row r="191" spans="2:7" x14ac:dyDescent="0.25"/>
    <row r="192" spans="2:7" x14ac:dyDescent="0.25"/>
    <row r="193" spans="2:7" x14ac:dyDescent="0.25"/>
    <row r="194" spans="2:7" x14ac:dyDescent="0.25"/>
    <row r="195" spans="2:7" x14ac:dyDescent="0.25"/>
    <row r="196" spans="2:7" x14ac:dyDescent="0.25"/>
    <row r="197" spans="2:7" x14ac:dyDescent="0.25"/>
    <row r="198" spans="2:7" x14ac:dyDescent="0.25"/>
    <row r="199" spans="2:7" x14ac:dyDescent="0.25"/>
    <row r="200" spans="2:7" x14ac:dyDescent="0.25"/>
    <row r="201" spans="2:7" x14ac:dyDescent="0.25"/>
    <row r="202" spans="2:7" x14ac:dyDescent="0.25"/>
    <row r="203" spans="2:7" x14ac:dyDescent="0.25"/>
    <row r="204" spans="2:7" x14ac:dyDescent="0.25"/>
    <row r="205" spans="2:7" x14ac:dyDescent="0.25"/>
    <row r="206" spans="2:7" x14ac:dyDescent="0.25"/>
    <row r="207" spans="2:7" x14ac:dyDescent="0.25"/>
    <row r="208" spans="2:7" x14ac:dyDescent="0.25"/>
    <row r="209" spans="2:7" x14ac:dyDescent="0.25"/>
    <row r="210" spans="2:7" x14ac:dyDescent="0.25"/>
    <row r="211" spans="2:7" x14ac:dyDescent="0.25"/>
    <row r="212" spans="2:7" x14ac:dyDescent="0.25"/>
    <row r="213" spans="2:7" x14ac:dyDescent="0.25"/>
    <row r="214" spans="2:7" x14ac:dyDescent="0.25"/>
    <row r="215" spans="2:7" x14ac:dyDescent="0.25"/>
    <row r="216" spans="2:7" x14ac:dyDescent="0.25"/>
    <row r="217" spans="2:7" x14ac:dyDescent="0.25"/>
    <row r="218" spans="2:7" x14ac:dyDescent="0.25"/>
    <row r="219" spans="2:7" x14ac:dyDescent="0.25"/>
    <row r="220" spans="2:7" x14ac:dyDescent="0.25"/>
    <row r="221" spans="2:7" x14ac:dyDescent="0.25"/>
    <row r="222" spans="2:7" x14ac:dyDescent="0.25"/>
    <row r="223" spans="2:7" x14ac:dyDescent="0.25"/>
    <row r="224" spans="2:7" x14ac:dyDescent="0.25"/>
    <row r="225" spans="2:7" x14ac:dyDescent="0.25"/>
    <row r="226" spans="2:7" x14ac:dyDescent="0.25"/>
    <row r="227" spans="2:7" x14ac:dyDescent="0.25"/>
    <row r="228" spans="2:7" x14ac:dyDescent="0.25"/>
    <row r="229" spans="2:7" x14ac:dyDescent="0.25"/>
    <row r="230" spans="2:7" x14ac:dyDescent="0.25"/>
    <row r="231" spans="2:7" x14ac:dyDescent="0.25"/>
    <row r="232" spans="2:7" x14ac:dyDescent="0.25"/>
    <row r="233" spans="2:7" x14ac:dyDescent="0.25"/>
    <row r="234" spans="2:7" x14ac:dyDescent="0.25"/>
    <row r="235" spans="2:7" x14ac:dyDescent="0.25"/>
    <row r="236" spans="2:7" x14ac:dyDescent="0.25"/>
    <row r="237" spans="2:7" x14ac:dyDescent="0.25"/>
    <row r="238" spans="2:7" x14ac:dyDescent="0.25"/>
    <row r="239" spans="2:7" x14ac:dyDescent="0.25"/>
    <row r="240" spans="2:7" x14ac:dyDescent="0.25"/>
    <row r="241" spans="2:7" x14ac:dyDescent="0.25"/>
    <row r="242" spans="2:7" x14ac:dyDescent="0.25"/>
    <row r="243" spans="2:7" x14ac:dyDescent="0.25"/>
    <row r="244" spans="2:7" x14ac:dyDescent="0.25"/>
    <row r="245" spans="2:7" x14ac:dyDescent="0.25"/>
    <row r="246" spans="2:7" x14ac:dyDescent="0.25"/>
    <row r="247" spans="2:7" x14ac:dyDescent="0.25"/>
    <row r="248" spans="2:7" x14ac:dyDescent="0.25"/>
    <row r="249" spans="2:7" x14ac:dyDescent="0.25"/>
    <row r="250" spans="2:7" x14ac:dyDescent="0.25"/>
    <row r="251" spans="2:7" x14ac:dyDescent="0.25"/>
    <row r="252" spans="2:7" x14ac:dyDescent="0.25"/>
    <row r="253" spans="2:7" x14ac:dyDescent="0.25"/>
    <row r="254" spans="2:7" x14ac:dyDescent="0.25"/>
    <row r="255" spans="2:7" x14ac:dyDescent="0.25"/>
    <row r="256" spans="2:7" x14ac:dyDescent="0.25"/>
    <row r="257" spans="2:7" x14ac:dyDescent="0.25"/>
    <row r="258" spans="2:7" x14ac:dyDescent="0.25"/>
    <row r="259" spans="2:7" x14ac:dyDescent="0.25"/>
    <row r="260" spans="2:7" x14ac:dyDescent="0.25"/>
    <row r="261" spans="2:7" x14ac:dyDescent="0.25"/>
    <row r="262" spans="2:7" x14ac:dyDescent="0.25"/>
    <row r="263" spans="2:7" x14ac:dyDescent="0.25"/>
    <row r="264" spans="2:7" x14ac:dyDescent="0.25"/>
    <row r="265" spans="2:7" x14ac:dyDescent="0.25"/>
    <row r="266" spans="2:7" x14ac:dyDescent="0.25"/>
    <row r="267" spans="2:7" x14ac:dyDescent="0.25"/>
    <row r="268" spans="2:7" x14ac:dyDescent="0.25"/>
    <row r="269" spans="2:7" x14ac:dyDescent="0.25"/>
    <row r="270" spans="2:7" x14ac:dyDescent="0.25"/>
    <row r="271" spans="2:7" x14ac:dyDescent="0.25"/>
    <row r="272" spans="2:7" x14ac:dyDescent="0.25"/>
    <row r="273" spans="2:7" x14ac:dyDescent="0.25"/>
    <row r="274" spans="2:7" x14ac:dyDescent="0.25"/>
    <row r="275" spans="2:7" x14ac:dyDescent="0.25"/>
    <row r="276" spans="2:7" x14ac:dyDescent="0.25"/>
    <row r="277" spans="2:7" x14ac:dyDescent="0.25"/>
    <row r="278" spans="2:7" x14ac:dyDescent="0.25"/>
    <row r="279" spans="2:7" x14ac:dyDescent="0.25"/>
    <row r="280" spans="2:7" x14ac:dyDescent="0.25"/>
    <row r="281" spans="2:7" x14ac:dyDescent="0.25"/>
    <row r="282" spans="2:7" x14ac:dyDescent="0.25"/>
    <row r="283" spans="2:7" x14ac:dyDescent="0.25"/>
    <row r="284" spans="2:7" x14ac:dyDescent="0.25"/>
    <row r="285" spans="2:7" x14ac:dyDescent="0.25"/>
    <row r="286" spans="2:7" x14ac:dyDescent="0.25"/>
    <row r="287" spans="2:7" x14ac:dyDescent="0.25"/>
    <row r="288" spans="2:7" x14ac:dyDescent="0.25"/>
    <row r="289" spans="2:7" x14ac:dyDescent="0.25"/>
    <row r="290" spans="2:7" x14ac:dyDescent="0.25"/>
    <row r="291" spans="2:7" x14ac:dyDescent="0.25"/>
    <row r="292" spans="2:7" x14ac:dyDescent="0.25"/>
    <row r="293" spans="2:7" x14ac:dyDescent="0.25"/>
    <row r="294" spans="2:7" x14ac:dyDescent="0.25"/>
    <row r="295" spans="2:7" x14ac:dyDescent="0.25"/>
    <row r="296" spans="2:7" x14ac:dyDescent="0.25"/>
    <row r="297" spans="2:7" x14ac:dyDescent="0.25"/>
    <row r="298" spans="2:7" x14ac:dyDescent="0.25"/>
    <row r="299" spans="2:7" x14ac:dyDescent="0.25"/>
    <row r="300" spans="2:7" x14ac:dyDescent="0.25"/>
    <row r="301" spans="2:7" x14ac:dyDescent="0.25"/>
    <row r="302" spans="2:7" x14ac:dyDescent="0.25"/>
    <row r="303" spans="2:7" x14ac:dyDescent="0.25"/>
    <row r="304" spans="2:7" x14ac:dyDescent="0.25"/>
    <row r="305" spans="2:7" x14ac:dyDescent="0.25"/>
    <row r="306" spans="2:7" x14ac:dyDescent="0.25"/>
    <row r="307" spans="2:7" x14ac:dyDescent="0.25"/>
    <row r="308" spans="2:7" x14ac:dyDescent="0.25"/>
    <row r="309" spans="2:7" x14ac:dyDescent="0.25"/>
    <row r="310" spans="2:7" x14ac:dyDescent="0.25"/>
    <row r="311" spans="2:7" x14ac:dyDescent="0.25"/>
    <row r="312" spans="2:7" x14ac:dyDescent="0.25"/>
    <row r="313" spans="2:7" x14ac:dyDescent="0.25"/>
    <row r="314" spans="2:7" x14ac:dyDescent="0.25"/>
    <row r="315" spans="2:7" x14ac:dyDescent="0.25"/>
    <row r="316" spans="2:7" x14ac:dyDescent="0.25"/>
    <row r="317" spans="2:7" x14ac:dyDescent="0.25"/>
    <row r="318" spans="2:7" x14ac:dyDescent="0.25"/>
    <row r="319" spans="2:7" x14ac:dyDescent="0.25"/>
    <row r="320" spans="2:7" x14ac:dyDescent="0.25"/>
    <row r="321" spans="2:7" x14ac:dyDescent="0.25"/>
    <row r="322" spans="2:7" x14ac:dyDescent="0.25"/>
    <row r="323" spans="2:7" x14ac:dyDescent="0.25"/>
    <row r="324" spans="2:7" x14ac:dyDescent="0.25"/>
    <row r="325" spans="2:7" x14ac:dyDescent="0.25"/>
    <row r="326" spans="2:7" x14ac:dyDescent="0.25"/>
    <row r="327" spans="2:7" x14ac:dyDescent="0.25"/>
    <row r="328" spans="2:7" x14ac:dyDescent="0.25"/>
    <row r="329" spans="2:7" x14ac:dyDescent="0.25"/>
    <row r="330" spans="2:7" x14ac:dyDescent="0.25"/>
    <row r="331" spans="2:7" x14ac:dyDescent="0.25"/>
    <row r="332" spans="2:7" x14ac:dyDescent="0.25"/>
    <row r="333" spans="2:7" x14ac:dyDescent="0.25"/>
    <row r="334" spans="2:7" x14ac:dyDescent="0.25"/>
    <row r="335" spans="2:7" x14ac:dyDescent="0.25"/>
    <row r="336" spans="2:7" x14ac:dyDescent="0.25"/>
    <row r="337" spans="2:7" x14ac:dyDescent="0.25"/>
    <row r="338" spans="2:7" x14ac:dyDescent="0.25"/>
    <row r="339" spans="2:7" x14ac:dyDescent="0.25"/>
    <row r="340" spans="2:7" x14ac:dyDescent="0.25"/>
    <row r="341" spans="2:7" x14ac:dyDescent="0.25"/>
    <row r="342" spans="2:7" x14ac:dyDescent="0.25"/>
    <row r="343" spans="2:7" x14ac:dyDescent="0.25"/>
    <row r="344" spans="2:7" x14ac:dyDescent="0.25"/>
    <row r="345" spans="2:7" x14ac:dyDescent="0.25"/>
    <row r="346" spans="2:7" x14ac:dyDescent="0.25"/>
    <row r="347" spans="2:7" x14ac:dyDescent="0.25"/>
    <row r="348" spans="2:7" x14ac:dyDescent="0.25"/>
    <row r="349" spans="2:7" x14ac:dyDescent="0.25"/>
    <row r="350" spans="2:7" x14ac:dyDescent="0.25"/>
    <row r="351" spans="2:7" x14ac:dyDescent="0.25"/>
    <row r="352" spans="2:7" x14ac:dyDescent="0.25"/>
    <row r="353" spans="2:7" x14ac:dyDescent="0.25"/>
    <row r="354" spans="2:7" x14ac:dyDescent="0.25"/>
    <row r="355" spans="2:7" x14ac:dyDescent="0.25"/>
    <row r="356" spans="2:7" x14ac:dyDescent="0.25"/>
    <row r="357" spans="2:7" x14ac:dyDescent="0.25"/>
    <row r="358" spans="2:7" x14ac:dyDescent="0.25"/>
    <row r="359" spans="2:7" x14ac:dyDescent="0.25"/>
    <row r="360" spans="2:7" x14ac:dyDescent="0.25"/>
    <row r="361" spans="2:7" x14ac:dyDescent="0.25"/>
    <row r="362" spans="2:7" x14ac:dyDescent="0.25"/>
    <row r="363" spans="2:7" x14ac:dyDescent="0.25"/>
    <row r="364" spans="2:7" x14ac:dyDescent="0.25"/>
    <row r="365" spans="2:7" x14ac:dyDescent="0.25"/>
    <row r="366" spans="2:7" x14ac:dyDescent="0.25"/>
    <row r="367" spans="2:7" x14ac:dyDescent="0.25"/>
    <row r="368" spans="2:7" x14ac:dyDescent="0.25"/>
    <row r="369" spans="2:7" x14ac:dyDescent="0.25"/>
    <row r="370" spans="2:7" x14ac:dyDescent="0.25"/>
    <row r="371" spans="2:7" x14ac:dyDescent="0.25"/>
    <row r="372" spans="2:7" x14ac:dyDescent="0.25"/>
    <row r="373" spans="2:7" x14ac:dyDescent="0.25"/>
    <row r="374" spans="2:7" x14ac:dyDescent="0.25"/>
    <row r="375" spans="2:7" x14ac:dyDescent="0.25"/>
    <row r="376" spans="2:7" x14ac:dyDescent="0.25"/>
    <row r="377" spans="2:7" x14ac:dyDescent="0.25"/>
    <row r="378" spans="2:7" x14ac:dyDescent="0.25"/>
    <row r="379" spans="2:7" x14ac:dyDescent="0.25"/>
    <row r="380" spans="2:7" x14ac:dyDescent="0.25"/>
    <row r="381" spans="2:7" x14ac:dyDescent="0.25"/>
    <row r="382" spans="2:7" x14ac:dyDescent="0.25"/>
    <row r="383" spans="2:7" x14ac:dyDescent="0.25"/>
    <row r="384" spans="2:7" x14ac:dyDescent="0.25"/>
    <row r="385" spans="2:7" x14ac:dyDescent="0.25"/>
    <row r="386" spans="2:7" x14ac:dyDescent="0.25"/>
    <row r="387" spans="2:7" x14ac:dyDescent="0.25"/>
    <row r="388" spans="2:7" x14ac:dyDescent="0.25"/>
    <row r="389" spans="2:7" x14ac:dyDescent="0.25"/>
    <row r="390" spans="2:7" x14ac:dyDescent="0.25"/>
    <row r="391" spans="2:7" x14ac:dyDescent="0.25"/>
    <row r="392" spans="2:7" x14ac:dyDescent="0.25"/>
    <row r="393" spans="2:7" x14ac:dyDescent="0.25"/>
    <row r="394" spans="2:7" x14ac:dyDescent="0.25"/>
    <row r="395" spans="2:7" x14ac:dyDescent="0.25"/>
    <row r="396" spans="2:7" x14ac:dyDescent="0.25"/>
    <row r="397" spans="2:7" x14ac:dyDescent="0.25"/>
    <row r="398" spans="2:7" x14ac:dyDescent="0.25"/>
    <row r="399" spans="2:7" x14ac:dyDescent="0.25"/>
    <row r="400" spans="2:7" x14ac:dyDescent="0.25"/>
    <row r="401" spans="2:7" x14ac:dyDescent="0.25"/>
    <row r="402" spans="2:7" x14ac:dyDescent="0.25"/>
    <row r="403" spans="2:7" x14ac:dyDescent="0.25"/>
    <row r="404" spans="2:7" x14ac:dyDescent="0.25"/>
    <row r="405" spans="2:7" x14ac:dyDescent="0.25"/>
    <row r="406" spans="2:7" x14ac:dyDescent="0.25"/>
    <row r="407" spans="2:7" x14ac:dyDescent="0.25"/>
    <row r="408" spans="2:7" x14ac:dyDescent="0.25"/>
    <row r="409" spans="2:7" x14ac:dyDescent="0.25"/>
    <row r="410" spans="2:7" x14ac:dyDescent="0.25"/>
    <row r="411" spans="2:7" x14ac:dyDescent="0.25"/>
    <row r="412" spans="2:7" x14ac:dyDescent="0.25"/>
    <row r="413" spans="2:7" x14ac:dyDescent="0.25"/>
    <row r="414" spans="2:7" x14ac:dyDescent="0.25"/>
    <row r="415" spans="2:7" x14ac:dyDescent="0.25"/>
    <row r="416" spans="2:7" x14ac:dyDescent="0.25"/>
    <row r="417" spans="2:7" x14ac:dyDescent="0.25"/>
    <row r="418" spans="2:7" x14ac:dyDescent="0.25"/>
    <row r="419" spans="2:7" x14ac:dyDescent="0.25"/>
    <row r="420" spans="2:7" x14ac:dyDescent="0.25"/>
    <row r="421" spans="2:7" x14ac:dyDescent="0.25"/>
    <row r="422" spans="2:7" x14ac:dyDescent="0.25"/>
    <row r="423" spans="2:7" x14ac:dyDescent="0.25"/>
    <row r="424" spans="2:7" x14ac:dyDescent="0.25"/>
    <row r="425" spans="2:7" x14ac:dyDescent="0.25"/>
    <row r="426" spans="2:7" x14ac:dyDescent="0.25"/>
    <row r="427" spans="2:7" x14ac:dyDescent="0.25"/>
    <row r="428" spans="2:7" x14ac:dyDescent="0.25"/>
    <row r="429" spans="2:7" x14ac:dyDescent="0.25"/>
    <row r="430" spans="2:7" x14ac:dyDescent="0.25"/>
    <row r="431" spans="2:7" x14ac:dyDescent="0.25"/>
    <row r="432" spans="2:7" x14ac:dyDescent="0.25"/>
    <row r="433" spans="2:7" x14ac:dyDescent="0.25"/>
    <row r="434" spans="2:7" x14ac:dyDescent="0.25"/>
    <row r="435" spans="2:7" x14ac:dyDescent="0.25"/>
    <row r="436" spans="2:7" x14ac:dyDescent="0.25"/>
    <row r="437" spans="2:7" x14ac:dyDescent="0.25"/>
    <row r="438" spans="2:7" x14ac:dyDescent="0.25"/>
    <row r="439" spans="2:7" x14ac:dyDescent="0.25"/>
    <row r="440" spans="2:7" x14ac:dyDescent="0.25"/>
    <row r="441" spans="2:7" x14ac:dyDescent="0.25"/>
    <row r="442" spans="2:7" x14ac:dyDescent="0.25"/>
    <row r="443" spans="2:7" x14ac:dyDescent="0.25"/>
    <row r="444" spans="2:7" x14ac:dyDescent="0.25"/>
    <row r="445" spans="2:7" x14ac:dyDescent="0.25"/>
    <row r="446" spans="2:7" x14ac:dyDescent="0.25"/>
    <row r="447" spans="2:7" x14ac:dyDescent="0.25"/>
    <row r="448" spans="2:7" x14ac:dyDescent="0.25"/>
    <row r="449" spans="2:7" x14ac:dyDescent="0.25"/>
    <row r="450" spans="2:7" x14ac:dyDescent="0.25"/>
    <row r="451" spans="2:7" x14ac:dyDescent="0.25"/>
    <row r="452" spans="2:7" x14ac:dyDescent="0.25"/>
    <row r="453" spans="2:7" x14ac:dyDescent="0.25"/>
    <row r="454" spans="2:7" x14ac:dyDescent="0.25"/>
    <row r="455" spans="2:7" x14ac:dyDescent="0.25"/>
    <row r="456" spans="2:7" x14ac:dyDescent="0.25"/>
    <row r="457" spans="2:7" x14ac:dyDescent="0.25"/>
    <row r="458" spans="2:7" x14ac:dyDescent="0.25"/>
    <row r="459" spans="2:7" x14ac:dyDescent="0.25"/>
    <row r="460" spans="2:7" x14ac:dyDescent="0.25"/>
    <row r="461" spans="2:7" x14ac:dyDescent="0.25"/>
    <row r="462" spans="2:7" x14ac:dyDescent="0.25"/>
    <row r="463" spans="2:7" x14ac:dyDescent="0.25"/>
    <row r="464" spans="2:7" x14ac:dyDescent="0.25"/>
    <row r="465" spans="2:7" x14ac:dyDescent="0.25"/>
    <row r="466" spans="2:7" x14ac:dyDescent="0.25"/>
    <row r="467" spans="2:7" x14ac:dyDescent="0.25"/>
    <row r="468" spans="2:7" x14ac:dyDescent="0.25"/>
    <row r="469" spans="2:7" x14ac:dyDescent="0.25"/>
    <row r="470" spans="2:7" x14ac:dyDescent="0.25"/>
    <row r="471" spans="2:7" x14ac:dyDescent="0.25"/>
    <row r="472" spans="2:7" x14ac:dyDescent="0.25"/>
    <row r="473" spans="2:7" x14ac:dyDescent="0.25"/>
    <row r="474" spans="2:7" x14ac:dyDescent="0.25"/>
    <row r="475" spans="2:7" x14ac:dyDescent="0.25"/>
    <row r="476" spans="2:7" x14ac:dyDescent="0.25"/>
    <row r="477" spans="2:7" x14ac:dyDescent="0.25"/>
    <row r="478" spans="2:7" x14ac:dyDescent="0.25"/>
    <row r="479" spans="2:7" x14ac:dyDescent="0.25"/>
    <row r="480" spans="2:7" x14ac:dyDescent="0.25"/>
    <row r="481" spans="2:7" x14ac:dyDescent="0.25"/>
    <row r="482" spans="2:7" x14ac:dyDescent="0.25"/>
    <row r="483" spans="2:7" x14ac:dyDescent="0.25"/>
    <row r="484" spans="2:7" x14ac:dyDescent="0.25"/>
    <row r="485" spans="2:7" x14ac:dyDescent="0.25"/>
    <row r="486" spans="2:7" x14ac:dyDescent="0.25"/>
    <row r="487" spans="2:7" x14ac:dyDescent="0.25"/>
    <row r="488" spans="2:7" x14ac:dyDescent="0.25"/>
    <row r="489" spans="2:7" x14ac:dyDescent="0.25"/>
    <row r="490" spans="2:7" x14ac:dyDescent="0.25"/>
    <row r="491" spans="2:7" x14ac:dyDescent="0.25"/>
    <row r="492" spans="2:7" x14ac:dyDescent="0.25"/>
    <row r="493" spans="2:7" x14ac:dyDescent="0.25"/>
    <row r="494" spans="2:7" x14ac:dyDescent="0.25"/>
    <row r="495" spans="2:7" x14ac:dyDescent="0.25"/>
    <row r="496" spans="2:7" x14ac:dyDescent="0.25"/>
    <row r="497" spans="2:7" x14ac:dyDescent="0.25"/>
    <row r="498" spans="2:7" x14ac:dyDescent="0.25"/>
    <row r="499" spans="2:7" x14ac:dyDescent="0.25"/>
    <row r="500" spans="2:7" x14ac:dyDescent="0.25"/>
  </sheetData>
  <mergeCells count="2">
    <mergeCell ref="B1:H1"/>
    <mergeCell ref="A2:H2"/>
  </mergeCells>
  <dataValidations count="6">
    <dataValidation type="list" allowBlank="1" sqref="B10:B500">
      <formula1>"Revenue,Expense"</formula1>
    </dataValidation>
    <dataValidation type="list" allowBlank="1" sqref="B5:B500">
      <formula1>"Revenue,Expense"</formula1>
    </dataValidation>
    <dataValidation type="list" allowBlank="1" sqref="C10:C500">
      <formula1>"Airbnb Payout,VRBO Payout,Other Revenue,Cleaning,Maintenance &amp; Repairs,Insurance,Utilities,Supplies,Platform Fees,Mortgage Interest,Property Tax,Advertising,Management Fees,Depreciation,Other Expense"</formula1>
    </dataValidation>
    <dataValidation type="list" allowBlank="1" sqref="C5:C500">
      <formula1>"Airbnb Payout,VRBO Payout,Other Revenue,Cleaning,Maintenance &amp; Repairs,Insurance,Utilities,Supplies,Platform Fees,Mortgage Interest,Property Tax,Advertising,Management Fees,Depreciation,Other Expense"</formula1>
    </dataValidation>
    <dataValidation type="list" allowBlank="1" sqref="G10:G500">
      <formula1>"Yes,No"</formula1>
    </dataValidation>
    <dataValidation type="list" allowBlank="1" sqref="G5:G50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pane xSplit="1" ySplit="4" topLeftCell="B5" activePane="bottomRight" state="frozen"/>
      <selection pane="bottomRight" activeCell="B5" sqref="B5"/>
    </sheetView>
  </sheetViews>
  <sheetFormatPr defaultRowHeight="15" outlineLevelRow="0" outlineLevelCol="0" x14ac:dyDescent="55"/>
  <cols>
    <col min="1" max="1" width="22" customWidth="1"/>
    <col min="2" max="13" width="12" customWidth="1"/>
    <col min="14" max="14" width="14" customWidth="1"/>
  </cols>
  <sheetData>
    <row r="1" ht="48" customHeight="1" spans="2:8" x14ac:dyDescent="0.25">
      <c r="B1" s="4" t="s">
        <v>85</v>
      </c>
      <c r="C1" s="4"/>
      <c r="D1" s="4"/>
      <c r="E1" s="4"/>
      <c r="F1" s="4"/>
      <c r="G1" s="4"/>
      <c r="H1" s="4"/>
    </row>
    <row r="2" ht="20" customHeight="1" spans="1:8" x14ac:dyDescent="0.25">
      <c r="A2" s="5" t="s">
        <v>86</v>
      </c>
      <c r="B2" s="5"/>
      <c r="C2" s="5"/>
      <c r="D2" s="5"/>
      <c r="E2" s="5"/>
      <c r="F2" s="5"/>
      <c r="G2" s="5"/>
      <c r="H2" s="5"/>
    </row>
    <row r="3" ht="8" customHeight="1" x14ac:dyDescent="0.25"/>
    <row r="4" ht="28" customHeight="1" spans="1:14" x14ac:dyDescent="0.25">
      <c r="A4" s="19" t="s">
        <v>87</v>
      </c>
      <c r="B4" s="19" t="s">
        <v>88</v>
      </c>
      <c r="C4" s="19" t="s">
        <v>89</v>
      </c>
      <c r="D4" s="19" t="s">
        <v>90</v>
      </c>
      <c r="E4" s="19" t="s">
        <v>91</v>
      </c>
      <c r="F4" s="19" t="s">
        <v>92</v>
      </c>
      <c r="G4" s="19" t="s">
        <v>93</v>
      </c>
      <c r="H4" s="19" t="s">
        <v>94</v>
      </c>
      <c r="I4" s="19" t="s">
        <v>95</v>
      </c>
      <c r="J4" s="19" t="s">
        <v>96</v>
      </c>
      <c r="K4" s="19" t="s">
        <v>97</v>
      </c>
      <c r="L4" s="19" t="s">
        <v>98</v>
      </c>
      <c r="M4" s="19" t="s">
        <v>99</v>
      </c>
      <c r="N4" s="19" t="s">
        <v>100</v>
      </c>
    </row>
    <row r="5" spans="1:14" x14ac:dyDescent="0.25">
      <c r="A5" s="20" t="s">
        <v>101</v>
      </c>
      <c r="B5" s="21">
        <f>SUMPRODUCT((MONTH('Revenue &amp; Expenses'!A5:A500)=1)*(YEAR('Revenue &amp; Expenses'!A5:A500)=2026)*('Revenue &amp; Expenses'!B5:B500="Revenue")*'Revenue &amp; Expenses'!F5:F500)</f>
      </c>
      <c r="C5" s="21">
        <f>SUMPRODUCT((MONTH('Revenue &amp; Expenses'!A5:A500)=2)*(YEAR('Revenue &amp; Expenses'!A5:A500)=2026)*('Revenue &amp; Expenses'!B5:B500="Revenue")*'Revenue &amp; Expenses'!F5:F500)</f>
      </c>
      <c r="D5" s="21">
        <f>SUMPRODUCT((MONTH('Revenue &amp; Expenses'!A5:A500)=3)*(YEAR('Revenue &amp; Expenses'!A5:A500)=2026)*('Revenue &amp; Expenses'!B5:B500="Revenue")*'Revenue &amp; Expenses'!F5:F500)</f>
      </c>
      <c r="E5" s="21">
        <f>SUMPRODUCT((MONTH('Revenue &amp; Expenses'!A5:A500)=4)*(YEAR('Revenue &amp; Expenses'!A5:A500)=2026)*('Revenue &amp; Expenses'!B5:B500="Revenue")*'Revenue &amp; Expenses'!F5:F500)</f>
      </c>
      <c r="F5" s="21">
        <f>SUMPRODUCT((MONTH('Revenue &amp; Expenses'!A5:A500)=5)*(YEAR('Revenue &amp; Expenses'!A5:A500)=2026)*('Revenue &amp; Expenses'!B5:B500="Revenue")*'Revenue &amp; Expenses'!F5:F500)</f>
      </c>
      <c r="G5" s="21">
        <f>SUMPRODUCT((MONTH('Revenue &amp; Expenses'!A5:A500)=6)*(YEAR('Revenue &amp; Expenses'!A5:A500)=2026)*('Revenue &amp; Expenses'!B5:B500="Revenue")*'Revenue &amp; Expenses'!F5:F500)</f>
      </c>
      <c r="H5" s="21">
        <f>SUMPRODUCT((MONTH('Revenue &amp; Expenses'!A5:A500)=7)*(YEAR('Revenue &amp; Expenses'!A5:A500)=2026)*('Revenue &amp; Expenses'!B5:B500="Revenue")*'Revenue &amp; Expenses'!F5:F500)</f>
      </c>
      <c r="I5" s="21">
        <f>SUMPRODUCT((MONTH('Revenue &amp; Expenses'!A5:A500)=8)*(YEAR('Revenue &amp; Expenses'!A5:A500)=2026)*('Revenue &amp; Expenses'!B5:B500="Revenue")*'Revenue &amp; Expenses'!F5:F500)</f>
      </c>
      <c r="J5" s="21">
        <f>SUMPRODUCT((MONTH('Revenue &amp; Expenses'!A5:A500)=9)*(YEAR('Revenue &amp; Expenses'!A5:A500)=2026)*('Revenue &amp; Expenses'!B5:B500="Revenue")*'Revenue &amp; Expenses'!F5:F500)</f>
      </c>
      <c r="K5" s="21">
        <f>SUMPRODUCT((MONTH('Revenue &amp; Expenses'!A5:A500)=10)*(YEAR('Revenue &amp; Expenses'!A5:A500)=2026)*('Revenue &amp; Expenses'!B5:B500="Revenue")*'Revenue &amp; Expenses'!F5:F500)</f>
      </c>
      <c r="L5" s="21">
        <f>SUMPRODUCT((MONTH('Revenue &amp; Expenses'!A5:A500)=11)*(YEAR('Revenue &amp; Expenses'!A5:A500)=2026)*('Revenue &amp; Expenses'!B5:B500="Revenue")*'Revenue &amp; Expenses'!F5:F500)</f>
      </c>
      <c r="M5" s="21">
        <f>SUMPRODUCT((MONTH('Revenue &amp; Expenses'!A5:A500)=12)*(YEAR('Revenue &amp; Expenses'!A5:A500)=2026)*('Revenue &amp; Expenses'!B5:B500="Revenue")*'Revenue &amp; Expenses'!F5:F500)</f>
      </c>
      <c r="N5" s="22">
        <f>SUM(B5:M5)</f>
      </c>
    </row>
    <row r="6" spans="1:14" x14ac:dyDescent="0.25">
      <c r="A6" s="20" t="s">
        <v>102</v>
      </c>
      <c r="B6" s="21">
        <f>SUMPRODUCT((MONTH('Revenue &amp; Expenses'!A5:A500)=1)*(YEAR('Revenue &amp; Expenses'!A5:A500)=2026)*('Revenue &amp; Expenses'!B5:B500="Expense")*'Revenue &amp; Expenses'!F5:F500)</f>
      </c>
      <c r="C6" s="21">
        <f>SUMPRODUCT((MONTH('Revenue &amp; Expenses'!A5:A500)=2)*(YEAR('Revenue &amp; Expenses'!A5:A500)=2026)*('Revenue &amp; Expenses'!B5:B500="Expense")*'Revenue &amp; Expenses'!F5:F500)</f>
      </c>
      <c r="D6" s="21">
        <f>SUMPRODUCT((MONTH('Revenue &amp; Expenses'!A5:A500)=3)*(YEAR('Revenue &amp; Expenses'!A5:A500)=2026)*('Revenue &amp; Expenses'!B5:B500="Expense")*'Revenue &amp; Expenses'!F5:F500)</f>
      </c>
      <c r="E6" s="21">
        <f>SUMPRODUCT((MONTH('Revenue &amp; Expenses'!A5:A500)=4)*(YEAR('Revenue &amp; Expenses'!A5:A500)=2026)*('Revenue &amp; Expenses'!B5:B500="Expense")*'Revenue &amp; Expenses'!F5:F500)</f>
      </c>
      <c r="F6" s="21">
        <f>SUMPRODUCT((MONTH('Revenue &amp; Expenses'!A5:A500)=5)*(YEAR('Revenue &amp; Expenses'!A5:A500)=2026)*('Revenue &amp; Expenses'!B5:B500="Expense")*'Revenue &amp; Expenses'!F5:F500)</f>
      </c>
      <c r="G6" s="21">
        <f>SUMPRODUCT((MONTH('Revenue &amp; Expenses'!A5:A500)=6)*(YEAR('Revenue &amp; Expenses'!A5:A500)=2026)*('Revenue &amp; Expenses'!B5:B500="Expense")*'Revenue &amp; Expenses'!F5:F500)</f>
      </c>
      <c r="H6" s="21">
        <f>SUMPRODUCT((MONTH('Revenue &amp; Expenses'!A5:A500)=7)*(YEAR('Revenue &amp; Expenses'!A5:A500)=2026)*('Revenue &amp; Expenses'!B5:B500="Expense")*'Revenue &amp; Expenses'!F5:F500)</f>
      </c>
      <c r="I6" s="21">
        <f>SUMPRODUCT((MONTH('Revenue &amp; Expenses'!A5:A500)=8)*(YEAR('Revenue &amp; Expenses'!A5:A500)=2026)*('Revenue &amp; Expenses'!B5:B500="Expense")*'Revenue &amp; Expenses'!F5:F500)</f>
      </c>
      <c r="J6" s="21">
        <f>SUMPRODUCT((MONTH('Revenue &amp; Expenses'!A5:A500)=9)*(YEAR('Revenue &amp; Expenses'!A5:A500)=2026)*('Revenue &amp; Expenses'!B5:B500="Expense")*'Revenue &amp; Expenses'!F5:F500)</f>
      </c>
      <c r="K6" s="21">
        <f>SUMPRODUCT((MONTH('Revenue &amp; Expenses'!A5:A500)=10)*(YEAR('Revenue &amp; Expenses'!A5:A500)=2026)*('Revenue &amp; Expenses'!B5:B500="Expense")*'Revenue &amp; Expenses'!F5:F500)</f>
      </c>
      <c r="L6" s="21">
        <f>SUMPRODUCT((MONTH('Revenue &amp; Expenses'!A5:A500)=11)*(YEAR('Revenue &amp; Expenses'!A5:A500)=2026)*('Revenue &amp; Expenses'!B5:B500="Expense")*'Revenue &amp; Expenses'!F5:F500)</f>
      </c>
      <c r="M6" s="21">
        <f>SUMPRODUCT((MONTH('Revenue &amp; Expenses'!A5:A500)=12)*(YEAR('Revenue &amp; Expenses'!A5:A500)=2026)*('Revenue &amp; Expenses'!B5:B500="Expense")*'Revenue &amp; Expenses'!F5:F500)</f>
      </c>
      <c r="N6" s="22">
        <f>SUM(B6:M6)</f>
      </c>
    </row>
    <row r="7" spans="1:14" x14ac:dyDescent="0.25">
      <c r="A7" s="23" t="s">
        <v>103</v>
      </c>
      <c r="B7" s="24">
        <f>B5-B6</f>
      </c>
      <c r="C7" s="24">
        <f>C5-C6</f>
      </c>
      <c r="D7" s="24">
        <f>D5-D6</f>
      </c>
      <c r="E7" s="24">
        <f>E5-E6</f>
      </c>
      <c r="F7" s="24">
        <f>F5-F6</f>
      </c>
      <c r="G7" s="24">
        <f>G5-G6</f>
      </c>
      <c r="H7" s="24">
        <f>H5-H6</f>
      </c>
      <c r="I7" s="24">
        <f>I5-I6</f>
      </c>
      <c r="J7" s="24">
        <f>J5-J6</f>
      </c>
      <c r="K7" s="24">
        <f>K5-K6</f>
      </c>
      <c r="L7" s="24">
        <f>L5-L6</f>
      </c>
      <c r="M7" s="24">
        <f>M5-M6</f>
      </c>
      <c r="N7" s="24">
        <f>SUM(B7:M7)</f>
      </c>
    </row>
    <row r="8" spans="1:14" x14ac:dyDescent="0.25">
      <c r="A8" s="20" t="s">
        <v>104</v>
      </c>
      <c r="B8" s="25">
        <f>IF(B5=0,0,B7/B5)</f>
      </c>
      <c r="C8" s="25">
        <f>IF(C5=0,0,C7/C5)</f>
      </c>
      <c r="D8" s="25">
        <f>IF(D5=0,0,D7/D5)</f>
      </c>
      <c r="E8" s="25">
        <f>IF(E5=0,0,E7/E5)</f>
      </c>
      <c r="F8" s="25">
        <f>IF(F5=0,0,F7/F5)</f>
      </c>
      <c r="G8" s="25">
        <f>IF(G5=0,0,G7/G5)</f>
      </c>
      <c r="H8" s="25">
        <f>IF(H5=0,0,H7/H5)</f>
      </c>
      <c r="I8" s="25">
        <f>IF(I5=0,0,I7/I5)</f>
      </c>
      <c r="J8" s="25">
        <f>IF(J5=0,0,J7/J5)</f>
      </c>
      <c r="K8" s="25">
        <f>IF(K5=0,0,K7/K5)</f>
      </c>
      <c r="L8" s="25">
        <f>IF(L5=0,0,L7/L5)</f>
      </c>
      <c r="M8" s="25">
        <f>IF(M5=0,0,M7/M5)</f>
      </c>
      <c r="N8" s="26">
        <f>IF(N5=0,0,N7/N5)</f>
      </c>
    </row>
    <row r="9" spans="1:14" x14ac:dyDescent="0.25">
      <c r="A9" s="20" t="s">
        <v>105</v>
      </c>
      <c r="B9" s="9">
        <f>SUMPRODUCT((MONTH('Revenue &amp; Expenses'!A5:A500)=1)*(YEAR('Revenue &amp; Expenses'!A5:A500)=2026)*('Revenue &amp; Expenses'!B5:B500&lt;&gt;""))</f>
      </c>
      <c r="C9" s="9">
        <f>SUMPRODUCT((MONTH('Revenue &amp; Expenses'!A5:A500)=2)*(YEAR('Revenue &amp; Expenses'!A5:A500)=2026)*('Revenue &amp; Expenses'!B5:B500&lt;&gt;""))</f>
      </c>
      <c r="D9" s="9">
        <f>SUMPRODUCT((MONTH('Revenue &amp; Expenses'!A5:A500)=3)*(YEAR('Revenue &amp; Expenses'!A5:A500)=2026)*('Revenue &amp; Expenses'!B5:B500&lt;&gt;""))</f>
      </c>
      <c r="E9" s="9">
        <f>SUMPRODUCT((MONTH('Revenue &amp; Expenses'!A5:A500)=4)*(YEAR('Revenue &amp; Expenses'!A5:A500)=2026)*('Revenue &amp; Expenses'!B5:B500&lt;&gt;""))</f>
      </c>
      <c r="F9" s="9">
        <f>SUMPRODUCT((MONTH('Revenue &amp; Expenses'!A5:A500)=5)*(YEAR('Revenue &amp; Expenses'!A5:A500)=2026)*('Revenue &amp; Expenses'!B5:B500&lt;&gt;""))</f>
      </c>
      <c r="G9" s="9">
        <f>SUMPRODUCT((MONTH('Revenue &amp; Expenses'!A5:A500)=6)*(YEAR('Revenue &amp; Expenses'!A5:A500)=2026)*('Revenue &amp; Expenses'!B5:B500&lt;&gt;""))</f>
      </c>
      <c r="H9" s="9">
        <f>SUMPRODUCT((MONTH('Revenue &amp; Expenses'!A5:A500)=7)*(YEAR('Revenue &amp; Expenses'!A5:A500)=2026)*('Revenue &amp; Expenses'!B5:B500&lt;&gt;""))</f>
      </c>
      <c r="I9" s="9">
        <f>SUMPRODUCT((MONTH('Revenue &amp; Expenses'!A5:A500)=8)*(YEAR('Revenue &amp; Expenses'!A5:A500)=2026)*('Revenue &amp; Expenses'!B5:B500&lt;&gt;""))</f>
      </c>
      <c r="J9" s="9">
        <f>SUMPRODUCT((MONTH('Revenue &amp; Expenses'!A5:A500)=9)*(YEAR('Revenue &amp; Expenses'!A5:A500)=2026)*('Revenue &amp; Expenses'!B5:B500&lt;&gt;""))</f>
      </c>
      <c r="K9" s="9">
        <f>SUMPRODUCT((MONTH('Revenue &amp; Expenses'!A5:A500)=10)*(YEAR('Revenue &amp; Expenses'!A5:A500)=2026)*('Revenue &amp; Expenses'!B5:B500&lt;&gt;""))</f>
      </c>
      <c r="L9" s="9">
        <f>SUMPRODUCT((MONTH('Revenue &amp; Expenses'!A5:A500)=11)*(YEAR('Revenue &amp; Expenses'!A5:A500)=2026)*('Revenue &amp; Expenses'!B5:B500&lt;&gt;""))</f>
      </c>
      <c r="M9" s="9">
        <f>SUMPRODUCT((MONTH('Revenue &amp; Expenses'!A5:A500)=12)*(YEAR('Revenue &amp; Expenses'!A5:A500)=2026)*('Revenue &amp; Expenses'!B5:B500&lt;&gt;""))</f>
      </c>
      <c r="N9" s="20">
        <f>SUM(B9:M9)</f>
      </c>
    </row>
    <row r="10" spans="1:14" x14ac:dyDescent="0.25">
      <c r="A10" s="20" t="s">
        <v>106</v>
      </c>
      <c r="B10" s="21">
        <f>IF(SUMPRODUCT((MONTH('Revenue &amp; Expenses'!A5:A500)=1)*(YEAR('Revenue &amp; Expenses'!A5:A500)=2026)*('Revenue &amp; Expenses'!B5:B500="Revenue"))=0,0,B5/SUMPRODUCT((MONTH('Revenue &amp; Expenses'!A5:A500)=1)*(YEAR('Revenue &amp; Expenses'!A5:A500)=2026)*('Revenue &amp; Expenses'!B5:B500="Revenue")))</f>
      </c>
      <c r="C10" s="21">
        <f>IF(SUMPRODUCT((MONTH('Revenue &amp; Expenses'!A5:A500)=2)*(YEAR('Revenue &amp; Expenses'!A5:A500)=2026)*('Revenue &amp; Expenses'!B5:B500="Revenue"))=0,0,C5/SUMPRODUCT((MONTH('Revenue &amp; Expenses'!A5:A500)=2)*(YEAR('Revenue &amp; Expenses'!A5:A500)=2026)*('Revenue &amp; Expenses'!B5:B500="Revenue")))</f>
      </c>
      <c r="D10" s="21">
        <f>IF(SUMPRODUCT((MONTH('Revenue &amp; Expenses'!A5:A500)=3)*(YEAR('Revenue &amp; Expenses'!A5:A500)=2026)*('Revenue &amp; Expenses'!B5:B500="Revenue"))=0,0,D5/SUMPRODUCT((MONTH('Revenue &amp; Expenses'!A5:A500)=3)*(YEAR('Revenue &amp; Expenses'!A5:A500)=2026)*('Revenue &amp; Expenses'!B5:B500="Revenue")))</f>
      </c>
      <c r="E10" s="21">
        <f>IF(SUMPRODUCT((MONTH('Revenue &amp; Expenses'!A5:A500)=4)*(YEAR('Revenue &amp; Expenses'!A5:A500)=2026)*('Revenue &amp; Expenses'!B5:B500="Revenue"))=0,0,E5/SUMPRODUCT((MONTH('Revenue &amp; Expenses'!A5:A500)=4)*(YEAR('Revenue &amp; Expenses'!A5:A500)=2026)*('Revenue &amp; Expenses'!B5:B500="Revenue")))</f>
      </c>
      <c r="F10" s="21">
        <f>IF(SUMPRODUCT((MONTH('Revenue &amp; Expenses'!A5:A500)=5)*(YEAR('Revenue &amp; Expenses'!A5:A500)=2026)*('Revenue &amp; Expenses'!B5:B500="Revenue"))=0,0,F5/SUMPRODUCT((MONTH('Revenue &amp; Expenses'!A5:A500)=5)*(YEAR('Revenue &amp; Expenses'!A5:A500)=2026)*('Revenue &amp; Expenses'!B5:B500="Revenue")))</f>
      </c>
      <c r="G10" s="21">
        <f>IF(SUMPRODUCT((MONTH('Revenue &amp; Expenses'!A5:A500)=6)*(YEAR('Revenue &amp; Expenses'!A5:A500)=2026)*('Revenue &amp; Expenses'!B5:B500="Revenue"))=0,0,G5/SUMPRODUCT((MONTH('Revenue &amp; Expenses'!A5:A500)=6)*(YEAR('Revenue &amp; Expenses'!A5:A500)=2026)*('Revenue &amp; Expenses'!B5:B500="Revenue")))</f>
      </c>
      <c r="H10" s="21">
        <f>IF(SUMPRODUCT((MONTH('Revenue &amp; Expenses'!A5:A500)=7)*(YEAR('Revenue &amp; Expenses'!A5:A500)=2026)*('Revenue &amp; Expenses'!B5:B500="Revenue"))=0,0,H5/SUMPRODUCT((MONTH('Revenue &amp; Expenses'!A5:A500)=7)*(YEAR('Revenue &amp; Expenses'!A5:A500)=2026)*('Revenue &amp; Expenses'!B5:B500="Revenue")))</f>
      </c>
      <c r="I10" s="21">
        <f>IF(SUMPRODUCT((MONTH('Revenue &amp; Expenses'!A5:A500)=8)*(YEAR('Revenue &amp; Expenses'!A5:A500)=2026)*('Revenue &amp; Expenses'!B5:B500="Revenue"))=0,0,I5/SUMPRODUCT((MONTH('Revenue &amp; Expenses'!A5:A500)=8)*(YEAR('Revenue &amp; Expenses'!A5:A500)=2026)*('Revenue &amp; Expenses'!B5:B500="Revenue")))</f>
      </c>
      <c r="J10" s="21">
        <f>IF(SUMPRODUCT((MONTH('Revenue &amp; Expenses'!A5:A500)=9)*(YEAR('Revenue &amp; Expenses'!A5:A500)=2026)*('Revenue &amp; Expenses'!B5:B500="Revenue"))=0,0,J5/SUMPRODUCT((MONTH('Revenue &amp; Expenses'!A5:A500)=9)*(YEAR('Revenue &amp; Expenses'!A5:A500)=2026)*('Revenue &amp; Expenses'!B5:B500="Revenue")))</f>
      </c>
      <c r="K10" s="21">
        <f>IF(SUMPRODUCT((MONTH('Revenue &amp; Expenses'!A5:A500)=10)*(YEAR('Revenue &amp; Expenses'!A5:A500)=2026)*('Revenue &amp; Expenses'!B5:B500="Revenue"))=0,0,K5/SUMPRODUCT((MONTH('Revenue &amp; Expenses'!A5:A500)=10)*(YEAR('Revenue &amp; Expenses'!A5:A500)=2026)*('Revenue &amp; Expenses'!B5:B500="Revenue")))</f>
      </c>
      <c r="L10" s="21">
        <f>IF(SUMPRODUCT((MONTH('Revenue &amp; Expenses'!A5:A500)=11)*(YEAR('Revenue &amp; Expenses'!A5:A500)=2026)*('Revenue &amp; Expenses'!B5:B500="Revenue"))=0,0,L5/SUMPRODUCT((MONTH('Revenue &amp; Expenses'!A5:A500)=11)*(YEAR('Revenue &amp; Expenses'!A5:A500)=2026)*('Revenue &amp; Expenses'!B5:B500="Revenue")))</f>
      </c>
      <c r="M10" s="21">
        <f>IF(SUMPRODUCT((MONTH('Revenue &amp; Expenses'!A5:A500)=12)*(YEAR('Revenue &amp; Expenses'!A5:A500)=2026)*('Revenue &amp; Expenses'!B5:B500="Revenue"))=0,0,M5/SUMPRODUCT((MONTH('Revenue &amp; Expenses'!A5:A500)=12)*(YEAR('Revenue &amp; Expenses'!A5:A500)=2026)*('Revenue &amp; Expenses'!B5:B500="Revenue")))</f>
      </c>
      <c r="N10" s="22">
        <f>IF(N9=0,0,N5/N9)</f>
      </c>
    </row>
  </sheetData>
  <mergeCells count="2">
    <mergeCell ref="B1:H1"/>
    <mergeCell ref="A2:H2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22" customWidth="1"/>
    <col min="2" max="4" width="16" customWidth="1"/>
    <col min="5" max="5" width="14" customWidth="1"/>
    <col min="6" max="6" width="12" customWidth="1"/>
    <col min="7" max="7" width="18" customWidth="1"/>
    <col min="8" max="8" width="22" customWidth="1"/>
  </cols>
  <sheetData>
    <row r="1" ht="48" customHeight="1" spans="2:8" x14ac:dyDescent="0.25">
      <c r="B1" s="4" t="s">
        <v>107</v>
      </c>
      <c r="C1" s="4"/>
      <c r="D1" s="4"/>
      <c r="E1" s="4"/>
      <c r="F1" s="4"/>
      <c r="G1" s="4"/>
      <c r="H1" s="4"/>
    </row>
    <row r="2" ht="20" customHeight="1" spans="1:8" x14ac:dyDescent="0.25">
      <c r="A2" s="5" t="s">
        <v>108</v>
      </c>
      <c r="B2" s="5"/>
      <c r="C2" s="5"/>
      <c r="D2" s="5"/>
      <c r="E2" s="5"/>
      <c r="F2" s="5"/>
      <c r="G2" s="5"/>
      <c r="H2" s="5"/>
    </row>
    <row r="3" ht="8" customHeight="1" x14ac:dyDescent="0.25"/>
    <row r="4" ht="28" customHeight="1" spans="1:8" x14ac:dyDescent="0.25">
      <c r="A4" s="27" t="s">
        <v>109</v>
      </c>
      <c r="B4" s="27" t="s">
        <v>101</v>
      </c>
      <c r="C4" s="27" t="s">
        <v>102</v>
      </c>
      <c r="D4" s="27" t="s">
        <v>103</v>
      </c>
      <c r="E4" s="27" t="s">
        <v>104</v>
      </c>
      <c r="F4" s="27" t="s">
        <v>110</v>
      </c>
      <c r="G4" s="27" t="s">
        <v>111</v>
      </c>
      <c r="H4" s="27" t="s">
        <v>112</v>
      </c>
    </row>
    <row r="5" spans="1:7" x14ac:dyDescent="0.25">
      <c r="A5" s="20" t="s">
        <v>45</v>
      </c>
      <c r="B5" s="28">
        <f>SUMPRODUCT(('Revenue &amp; Expenses'!D5:D500="Downtown Loft")*('Revenue &amp; Expenses'!B5:B500="Revenue")*'Revenue &amp; Expenses'!F5:F500)</f>
      </c>
      <c r="C5" s="28">
        <f>SUMPRODUCT(('Revenue &amp; Expenses'!D5:D500="Downtown Loft")*('Revenue &amp; Expenses'!B5:B500="Expense")*'Revenue &amp; Expenses'!F5:F500)</f>
      </c>
      <c r="D5" s="10">
        <f>B5-C5</f>
      </c>
      <c r="E5" s="29">
        <f>IF(B5=0,0,D5/B5)</f>
      </c>
      <c r="F5">
        <f>SUMPRODUCT(('Revenue &amp; Expenses'!D5:D500="Downtown Loft")*('Revenue &amp; Expenses'!B5:B500="Revenue"))</f>
      </c>
      <c r="G5" s="28">
        <f>IF(F5=0,0,B5/F5)</f>
      </c>
    </row>
    <row r="6" spans="1:8" x14ac:dyDescent="0.25">
      <c r="A6" s="30" t="s">
        <v>54</v>
      </c>
      <c r="B6" s="31">
        <f>SUMPRODUCT(('Revenue &amp; Expenses'!D5:D500="Lakeside Cabin")*('Revenue &amp; Expenses'!B5:B500="Revenue")*'Revenue &amp; Expenses'!F5:F500)</f>
      </c>
      <c r="C6" s="31">
        <f>SUMPRODUCT(('Revenue &amp; Expenses'!D5:D500="Lakeside Cabin")*('Revenue &amp; Expenses'!B5:B500="Expense")*'Revenue &amp; Expenses'!F5:F500)</f>
      </c>
      <c r="D6" s="18">
        <f>B6-C6</f>
      </c>
      <c r="E6" s="32">
        <f>IF(B6=0,0,D6/B6)</f>
      </c>
      <c r="F6" s="33">
        <f>SUMPRODUCT(('Revenue &amp; Expenses'!D5:D500="Lakeside Cabin")*('Revenue &amp; Expenses'!B5:B500="Revenue"))</f>
      </c>
      <c r="G6" s="31">
        <f>IF(F6=0,0,B6/F6)</f>
      </c>
      <c r="H6" s="33"/>
    </row>
    <row r="7" spans="1:7" x14ac:dyDescent="0.25">
      <c r="A7" s="20" t="s">
        <v>61</v>
      </c>
      <c r="B7" s="28">
        <f>SUMPRODUCT(('Revenue &amp; Expenses'!D5:D500="Beach Bungalow")*('Revenue &amp; Expenses'!B5:B500="Revenue")*'Revenue &amp; Expenses'!F5:F500)</f>
      </c>
      <c r="C7" s="28">
        <f>SUMPRODUCT(('Revenue &amp; Expenses'!D5:D500="Beach Bungalow")*('Revenue &amp; Expenses'!B5:B500="Expense")*'Revenue &amp; Expenses'!F5:F500)</f>
      </c>
      <c r="D7" s="10">
        <f>B7-C7</f>
      </c>
      <c r="E7" s="29">
        <f>IF(B7=0,0,D7/B7)</f>
      </c>
      <c r="F7">
        <f>SUMPRODUCT(('Revenue &amp; Expenses'!D5:D500="Beach Bungalow")*('Revenue &amp; Expenses'!B5:B500="Revenue"))</f>
      </c>
      <c r="G7" s="28">
        <f>IF(F7=0,0,B7/F7)</f>
      </c>
    </row>
    <row r="8" spans="1:8" x14ac:dyDescent="0.25">
      <c r="A8" s="34" t="s">
        <v>113</v>
      </c>
      <c r="B8" s="35">
        <f>SUM(B5:B7)</f>
      </c>
      <c r="C8" s="35">
        <f>SUM(C5:C7)</f>
      </c>
      <c r="D8" s="35">
        <f>SUM(D5:D7)</f>
      </c>
      <c r="E8" s="36">
        <f>IF(B8=0,0,D8/B8)</f>
      </c>
      <c r="F8" s="34">
        <f>SUM(F5:F7)</f>
      </c>
      <c r="G8" s="35">
        <f>IF(F8=0,0,B8/F8)</f>
      </c>
      <c r="H8" s="34"/>
    </row>
  </sheetData>
  <mergeCells count="2">
    <mergeCell ref="B1:H1"/>
    <mergeCell ref="A2:H2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ySplit="11" topLeftCell="A12" activePane="bottomLeft" state="frozen"/>
      <selection pane="bottomLeft" activeCell="A12" sqref="A12"/>
    </sheetView>
  </sheetViews>
  <sheetFormatPr defaultRowHeight="15" outlineLevelRow="0" outlineLevelCol="0" x14ac:dyDescent="55"/>
  <cols>
    <col min="1" max="1" width="10" customWidth="1"/>
    <col min="2" max="2" width="28" customWidth="1"/>
    <col min="3" max="3" width="22" customWidth="1"/>
    <col min="4" max="5" width="16" customWidth="1"/>
  </cols>
  <sheetData>
    <row r="1" ht="48" customHeight="1" spans="2:8" x14ac:dyDescent="0.25">
      <c r="B1" s="4" t="s">
        <v>114</v>
      </c>
      <c r="C1" s="4"/>
      <c r="D1" s="4"/>
      <c r="E1" s="4"/>
      <c r="F1" s="4"/>
      <c r="G1" s="4"/>
      <c r="H1" s="4"/>
    </row>
    <row r="2" ht="20" customHeight="1" spans="1:8" x14ac:dyDescent="0.25">
      <c r="A2" s="5" t="s">
        <v>115</v>
      </c>
      <c r="B2" s="5"/>
      <c r="C2" s="5"/>
      <c r="D2" s="5"/>
      <c r="E2" s="5"/>
      <c r="F2" s="5"/>
      <c r="G2" s="5"/>
      <c r="H2" s="5"/>
    </row>
    <row r="3" ht="8" customHeight="1" x14ac:dyDescent="0.25"/>
    <row r="4" spans="1:1" x14ac:dyDescent="0.25">
      <c r="A4" s="37" t="s">
        <v>116</v>
      </c>
    </row>
    <row r="5" spans="2:3" x14ac:dyDescent="0.25">
      <c r="B5" s="9" t="s">
        <v>117</v>
      </c>
      <c r="C5" s="20">
        <v>2026</v>
      </c>
    </row>
    <row r="6" spans="2:3" x14ac:dyDescent="0.25">
      <c r="B6" s="9" t="s">
        <v>118</v>
      </c>
      <c r="C6" s="20">
        <v>280</v>
      </c>
    </row>
    <row r="7" spans="2:3" x14ac:dyDescent="0.25">
      <c r="B7" s="9" t="s">
        <v>119</v>
      </c>
      <c r="C7" s="20">
        <v>30</v>
      </c>
    </row>
    <row r="8" spans="2:3" x14ac:dyDescent="0.25">
      <c r="B8" s="9" t="s">
        <v>120</v>
      </c>
      <c r="C8" s="26">
        <f>C6/(C6+C7)</f>
      </c>
    </row>
    <row r="10" ht="8" customHeight="1" x14ac:dyDescent="0.25"/>
    <row r="11" ht="28" customHeight="1" spans="1:5" x14ac:dyDescent="0.25">
      <c r="A11" s="38" t="s">
        <v>121</v>
      </c>
      <c r="B11" s="38" t="s">
        <v>122</v>
      </c>
      <c r="C11" s="38" t="s">
        <v>123</v>
      </c>
      <c r="D11" s="38" t="s">
        <v>124</v>
      </c>
      <c r="E11" s="38" t="s">
        <v>125</v>
      </c>
    </row>
    <row r="12" spans="1:5" x14ac:dyDescent="0.25">
      <c r="A12" s="39" t="s">
        <v>126</v>
      </c>
      <c r="B12" s="9" t="s">
        <v>127</v>
      </c>
      <c r="C12" s="5" t="s">
        <v>128</v>
      </c>
      <c r="D12" s="28">
        <f>SUMPRODUCT(('Revenue &amp; Expenses'!C5:C500="Airbnb Payout")*('Revenue &amp; Expenses'!B5:B500="Revenue")*'Revenue &amp; Expenses'!F5:F500)+SUMPRODUCT(('Revenue &amp; Expenses'!C5:C500="VRBO Payout")*('Revenue &amp; Expenses'!B5:B500="Revenue")*'Revenue &amp; Expenses'!F5:F500)+SUMPRODUCT(('Revenue &amp; Expenses'!C5:C500="Other Revenue")*('Revenue &amp; Expenses'!B5:B500="Revenue")*'Revenue &amp; Expenses'!F5:F500)</f>
      </c>
      <c r="E12" s="28">
        <f>D12</f>
      </c>
    </row>
    <row r="13" spans="1:5" x14ac:dyDescent="0.25">
      <c r="A13" s="40" t="s">
        <v>129</v>
      </c>
      <c r="B13" s="13" t="s">
        <v>130</v>
      </c>
      <c r="C13" s="41" t="s">
        <v>130</v>
      </c>
      <c r="D13" s="31">
        <f>SUMPRODUCT(('Revenue &amp; Expenses'!C5:C500="Advertising")*('Revenue &amp; Expenses'!B5:B500="Expense")*'Revenue &amp; Expenses'!F5:F500)</f>
      </c>
      <c r="E13" s="31">
        <f>D13</f>
      </c>
    </row>
    <row r="14" spans="1:5" x14ac:dyDescent="0.25">
      <c r="A14" s="39" t="s">
        <v>131</v>
      </c>
      <c r="B14" s="9" t="s">
        <v>132</v>
      </c>
      <c r="C14" s="5" t="s">
        <v>50</v>
      </c>
      <c r="D14" s="28">
        <f>SUMPRODUCT(('Revenue &amp; Expenses'!C5:C500="Cleaning")*('Revenue &amp; Expenses'!B5:B500="Expense")*'Revenue &amp; Expenses'!F5:F500)</f>
      </c>
      <c r="E14" s="28">
        <f>D14</f>
      </c>
    </row>
    <row r="15" spans="1:5" x14ac:dyDescent="0.25">
      <c r="A15" s="40" t="s">
        <v>133</v>
      </c>
      <c r="B15" s="13" t="s">
        <v>134</v>
      </c>
      <c r="C15" s="41" t="s">
        <v>135</v>
      </c>
      <c r="D15" s="31">
        <f>SUMPRODUCT(('Revenue &amp; Expenses'!C5:C500="Platform Fees")*('Revenue &amp; Expenses'!B5:B500="Expense")*'Revenue &amp; Expenses'!F5:F500)+SUMPRODUCT(('Revenue &amp; Expenses'!C5:C500="Management Fees")*('Revenue &amp; Expenses'!B5:B500="Expense")*'Revenue &amp; Expenses'!F5:F500)</f>
      </c>
      <c r="E15" s="31">
        <f>D15</f>
      </c>
    </row>
    <row r="16" spans="1:5" x14ac:dyDescent="0.25">
      <c r="A16" s="39" t="s">
        <v>136</v>
      </c>
      <c r="B16" s="9" t="s">
        <v>68</v>
      </c>
      <c r="C16" s="5" t="s">
        <v>68</v>
      </c>
      <c r="D16" s="28">
        <f>SUMPRODUCT(('Revenue &amp; Expenses'!C5:C500="Insurance")*('Revenue &amp; Expenses'!B5:B500="Expense")*'Revenue &amp; Expenses'!F5:F500)</f>
      </c>
      <c r="E16" s="28">
        <f>D16*$C$8</f>
      </c>
    </row>
    <row r="17" spans="1:5" x14ac:dyDescent="0.25">
      <c r="A17" s="40" t="s">
        <v>137</v>
      </c>
      <c r="B17" s="13" t="s">
        <v>138</v>
      </c>
      <c r="C17" s="41" t="s">
        <v>138</v>
      </c>
      <c r="D17" s="31">
        <f>SUMPRODUCT(('Revenue &amp; Expenses'!C5:C500="Mortgage Interest")*('Revenue &amp; Expenses'!B5:B500="Expense")*'Revenue &amp; Expenses'!F5:F500)</f>
      </c>
      <c r="E17" s="31">
        <f>D17*$C$8</f>
      </c>
    </row>
    <row r="18" spans="1:5" x14ac:dyDescent="0.25">
      <c r="A18" s="39" t="s">
        <v>139</v>
      </c>
      <c r="B18" s="9" t="s">
        <v>140</v>
      </c>
      <c r="C18" s="5" t="s">
        <v>65</v>
      </c>
      <c r="D18" s="28">
        <f>SUMPRODUCT(('Revenue &amp; Expenses'!C5:C500="Maintenance &amp; Repairs")*('Revenue &amp; Expenses'!B5:B500="Expense")*'Revenue &amp; Expenses'!F5:F500)</f>
      </c>
      <c r="E18" s="28">
        <f>D18*$C$8</f>
      </c>
    </row>
    <row r="19" spans="1:5" x14ac:dyDescent="0.25">
      <c r="A19" s="40" t="s">
        <v>141</v>
      </c>
      <c r="B19" s="13" t="s">
        <v>142</v>
      </c>
      <c r="C19" s="41" t="s">
        <v>143</v>
      </c>
      <c r="D19" s="31">
        <f>SUMPRODUCT(('Revenue &amp; Expenses'!C5:C500="Property Tax")*('Revenue &amp; Expenses'!B5:B500="Expense")*'Revenue &amp; Expenses'!F5:F500)</f>
      </c>
      <c r="E19" s="31">
        <f>D19*$C$8</f>
      </c>
    </row>
    <row r="20" spans="1:5" x14ac:dyDescent="0.25">
      <c r="A20" s="39" t="s">
        <v>144</v>
      </c>
      <c r="B20" s="9" t="s">
        <v>75</v>
      </c>
      <c r="C20" s="5" t="s">
        <v>75</v>
      </c>
      <c r="D20" s="28">
        <f>SUMPRODUCT(('Revenue &amp; Expenses'!C5:C500="Utilities")*('Revenue &amp; Expenses'!B5:B500="Expense")*'Revenue &amp; Expenses'!F5:F500)</f>
      </c>
      <c r="E20" s="28">
        <f>D20*$C$8</f>
      </c>
    </row>
    <row r="21" spans="1:5" x14ac:dyDescent="0.25">
      <c r="A21" s="40" t="s">
        <v>145</v>
      </c>
      <c r="B21" s="13" t="s">
        <v>146</v>
      </c>
      <c r="C21" s="41" t="s">
        <v>146</v>
      </c>
      <c r="D21" s="31">
        <f>SUMPRODUCT(('Revenue &amp; Expenses'!C5:C500="Depreciation")*('Revenue &amp; Expenses'!B5:B500="Expense")*'Revenue &amp; Expenses'!F5:F500)</f>
      </c>
      <c r="E21" s="31">
        <f>D21*$C$8</f>
      </c>
    </row>
    <row r="22" spans="1:5" x14ac:dyDescent="0.25">
      <c r="A22" s="39" t="s">
        <v>147</v>
      </c>
      <c r="B22" s="9" t="s">
        <v>148</v>
      </c>
      <c r="C22" s="5" t="s">
        <v>149</v>
      </c>
      <c r="D22" s="28">
        <f>SUMPRODUCT(('Revenue &amp; Expenses'!C5:C500="Supplies")*('Revenue &amp; Expenses'!B5:B500="Expense")*'Revenue &amp; Expenses'!F5:F500)+SUMPRODUCT(('Revenue &amp; Expenses'!C5:C500="Other Expense")*('Revenue &amp; Expenses'!B5:B500="Expense")*'Revenue &amp; Expenses'!F5:F500)</f>
      </c>
      <c r="E22" s="28">
        <f>D22</f>
      </c>
    </row>
    <row r="23" spans="1:5" x14ac:dyDescent="0.25">
      <c r="A23" s="42"/>
      <c r="B23" s="42" t="s">
        <v>150</v>
      </c>
      <c r="C23" s="42"/>
      <c r="D23" s="43">
        <f>SUM(D13:D22)</f>
      </c>
      <c r="E23" s="43">
        <f>SUM(E13:E22)</f>
      </c>
    </row>
    <row r="24" spans="1:5" x14ac:dyDescent="0.25">
      <c r="A24" s="44"/>
      <c r="B24" s="44" t="s">
        <v>151</v>
      </c>
      <c r="C24" s="44"/>
      <c r="D24" s="44"/>
      <c r="E24" s="45">
        <f>E12-E23</f>
      </c>
    </row>
  </sheetData>
  <mergeCells count="2">
    <mergeCell ref="B1:H1"/>
    <mergeCell ref="A2:H2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8" customWidth="1"/>
    <col min="4" max="4" width="10" customWidth="1"/>
    <col min="5" max="5" width="12" customWidth="1"/>
    <col min="6" max="6" width="18" customWidth="1"/>
    <col min="7" max="8" width="14" customWidth="1"/>
    <col min="9" max="9" width="30" customWidth="1"/>
  </cols>
  <sheetData>
    <row r="1" ht="48" customHeight="1" spans="2:8" x14ac:dyDescent="0.25">
      <c r="B1" s="4" t="s">
        <v>152</v>
      </c>
      <c r="C1" s="4"/>
      <c r="D1" s="4"/>
      <c r="E1" s="4"/>
      <c r="F1" s="4"/>
      <c r="G1" s="4"/>
      <c r="H1" s="4"/>
    </row>
    <row r="2" ht="20" customHeight="1" spans="1:8" x14ac:dyDescent="0.25">
      <c r="A2" s="5" t="s">
        <v>153</v>
      </c>
      <c r="B2" s="5"/>
      <c r="C2" s="5"/>
      <c r="D2" s="5"/>
      <c r="E2" s="5"/>
      <c r="F2" s="5"/>
      <c r="G2" s="5"/>
      <c r="H2" s="5"/>
    </row>
    <row r="3" ht="8" customHeight="1" x14ac:dyDescent="0.25"/>
    <row r="4" ht="28" customHeight="1" spans="1:9" x14ac:dyDescent="0.25">
      <c r="A4" s="46" t="s">
        <v>34</v>
      </c>
      <c r="B4" s="46" t="s">
        <v>37</v>
      </c>
      <c r="C4" s="46" t="s">
        <v>154</v>
      </c>
      <c r="D4" s="46" t="s">
        <v>155</v>
      </c>
      <c r="E4" s="46" t="s">
        <v>156</v>
      </c>
      <c r="F4" s="46" t="s">
        <v>157</v>
      </c>
      <c r="G4" s="46" t="s">
        <v>158</v>
      </c>
      <c r="H4" s="46" t="s">
        <v>159</v>
      </c>
      <c r="I4" s="46" t="s">
        <v>41</v>
      </c>
    </row>
    <row r="5" spans="1:9" x14ac:dyDescent="0.25">
      <c r="A5" s="7" t="s">
        <v>48</v>
      </c>
      <c r="B5" s="9" t="s">
        <v>45</v>
      </c>
      <c r="C5" s="9" t="s">
        <v>160</v>
      </c>
      <c r="D5" s="9">
        <v>2.5</v>
      </c>
      <c r="E5" s="21">
        <v>150</v>
      </c>
      <c r="F5" s="9" t="s">
        <v>161</v>
      </c>
      <c r="G5" s="9" t="s">
        <v>47</v>
      </c>
      <c r="H5" s="9">
        <v>4</v>
      </c>
      <c r="I5" s="9" t="s">
        <v>1</v>
      </c>
    </row>
    <row r="6" spans="1:9" x14ac:dyDescent="0.25">
      <c r="A6" s="11" t="s">
        <v>53</v>
      </c>
      <c r="B6" s="13" t="s">
        <v>54</v>
      </c>
      <c r="C6" s="13" t="s">
        <v>162</v>
      </c>
      <c r="D6" s="13">
        <v>2</v>
      </c>
      <c r="E6" s="47">
        <v>120</v>
      </c>
      <c r="F6" s="13" t="s">
        <v>163</v>
      </c>
      <c r="G6" s="13" t="s">
        <v>47</v>
      </c>
      <c r="H6" s="13">
        <v>5</v>
      </c>
      <c r="I6" s="13" t="s">
        <v>164</v>
      </c>
    </row>
    <row r="7" spans="1:9" x14ac:dyDescent="0.25">
      <c r="A7" s="7" t="s">
        <v>60</v>
      </c>
      <c r="B7" s="9" t="s">
        <v>61</v>
      </c>
      <c r="C7" s="9" t="s">
        <v>160</v>
      </c>
      <c r="D7" s="9">
        <v>3</v>
      </c>
      <c r="E7" s="21">
        <v>180</v>
      </c>
      <c r="F7" s="9" t="s">
        <v>165</v>
      </c>
      <c r="G7" s="9" t="s">
        <v>52</v>
      </c>
      <c r="H7" s="9">
        <v>4</v>
      </c>
      <c r="I7" s="9" t="s">
        <v>166</v>
      </c>
    </row>
    <row r="8" spans="1:9" x14ac:dyDescent="0.25">
      <c r="A8" s="11" t="s">
        <v>71</v>
      </c>
      <c r="B8" s="13" t="s">
        <v>45</v>
      </c>
      <c r="C8" s="13" t="s">
        <v>160</v>
      </c>
      <c r="D8" s="13">
        <v>2.5</v>
      </c>
      <c r="E8" s="47">
        <v>150</v>
      </c>
      <c r="F8" s="13" t="s">
        <v>167</v>
      </c>
      <c r="G8" s="13" t="s">
        <v>47</v>
      </c>
      <c r="H8" s="13">
        <v>4</v>
      </c>
      <c r="I8" s="13" t="s">
        <v>1</v>
      </c>
    </row>
    <row r="9" spans="1:9" x14ac:dyDescent="0.25">
      <c r="A9" s="7" t="s">
        <v>78</v>
      </c>
      <c r="B9" s="9" t="s">
        <v>54</v>
      </c>
      <c r="C9" s="9" t="s">
        <v>162</v>
      </c>
      <c r="D9" s="9">
        <v>2.5</v>
      </c>
      <c r="E9" s="21">
        <v>140</v>
      </c>
      <c r="F9" s="9" t="s">
        <v>168</v>
      </c>
      <c r="G9" s="9" t="s">
        <v>47</v>
      </c>
      <c r="H9" s="9">
        <v>5</v>
      </c>
      <c r="I9" s="9" t="s">
        <v>169</v>
      </c>
    </row>
    <row r="10" spans="7:8" x14ac:dyDescent="0.25"/>
    <row r="11" spans="7:8" x14ac:dyDescent="0.25"/>
    <row r="12" spans="1:8" x14ac:dyDescent="0.25">
      <c r="A12" s="48" t="s">
        <v>170</v>
      </c>
    </row>
    <row r="13" spans="1:8" x14ac:dyDescent="0.25">
      <c r="A13" s="9" t="s">
        <v>171</v>
      </c>
      <c r="B13" s="20">
        <f>COUNTA(A5:A9)</f>
      </c>
    </row>
    <row r="14" spans="1:8" x14ac:dyDescent="0.25">
      <c r="A14" s="9" t="s">
        <v>172</v>
      </c>
      <c r="B14" s="22">
        <f>SUM(E5:E9)</f>
      </c>
    </row>
    <row r="15" spans="1:8" x14ac:dyDescent="0.25">
      <c r="A15" s="9" t="s">
        <v>173</v>
      </c>
      <c r="B15" s="22">
        <f>IF(B13=0,0,B14/B13)</f>
      </c>
    </row>
    <row r="16" spans="1:8" x14ac:dyDescent="0.25">
      <c r="A16" s="9" t="s">
        <v>174</v>
      </c>
      <c r="B16" s="20">
        <f>IF(B13=0,0,AVERAGE(D5:D9))</f>
      </c>
    </row>
    <row r="17" spans="1:8" x14ac:dyDescent="0.25">
      <c r="A17" s="9" t="s">
        <v>175</v>
      </c>
      <c r="B17" s="22">
        <f>IF(B16=0,0,B15/B16)</f>
      </c>
    </row>
    <row r="18" spans="7:8" x14ac:dyDescent="0.25"/>
    <row r="19" spans="7:8" x14ac:dyDescent="0.25"/>
    <row r="20" spans="7:8" x14ac:dyDescent="0.25"/>
    <row r="21" spans="7:8" x14ac:dyDescent="0.25"/>
    <row r="22" spans="7:8" x14ac:dyDescent="0.25"/>
    <row r="23" spans="7:8" x14ac:dyDescent="0.25"/>
    <row r="24" spans="7:8" x14ac:dyDescent="0.25"/>
    <row r="25" spans="7:8" x14ac:dyDescent="0.25"/>
    <row r="26" spans="7:8" x14ac:dyDescent="0.25"/>
    <row r="27" spans="7:8" x14ac:dyDescent="0.25"/>
    <row r="28" spans="7:8" x14ac:dyDescent="0.25"/>
    <row r="29" spans="7:8" x14ac:dyDescent="0.25"/>
    <row r="30" spans="7:8" x14ac:dyDescent="0.25"/>
    <row r="31" spans="7:8" x14ac:dyDescent="0.25"/>
    <row r="32" spans="7:8" x14ac:dyDescent="0.25"/>
    <row r="33" spans="7:8" x14ac:dyDescent="0.25"/>
    <row r="34" spans="7:8" x14ac:dyDescent="0.25"/>
    <row r="35" spans="7:8" x14ac:dyDescent="0.25"/>
    <row r="36" spans="7:8" x14ac:dyDescent="0.25"/>
    <row r="37" spans="7:8" x14ac:dyDescent="0.25"/>
    <row r="38" spans="7:8" x14ac:dyDescent="0.25"/>
    <row r="39" spans="7:8" x14ac:dyDescent="0.25"/>
    <row r="40" spans="7:8" x14ac:dyDescent="0.25"/>
    <row r="41" spans="7:8" x14ac:dyDescent="0.25"/>
    <row r="42" spans="7:8" x14ac:dyDescent="0.25"/>
    <row r="43" spans="7:8" x14ac:dyDescent="0.25"/>
    <row r="44" spans="7:8" x14ac:dyDescent="0.25"/>
    <row r="45" spans="7:8" x14ac:dyDescent="0.25"/>
    <row r="46" spans="7:8" x14ac:dyDescent="0.25"/>
    <row r="47" spans="7:8" x14ac:dyDescent="0.25"/>
    <row r="48" spans="7:8" x14ac:dyDescent="0.25"/>
    <row r="49" spans="7:8" x14ac:dyDescent="0.25"/>
    <row r="50" spans="7:8" x14ac:dyDescent="0.25"/>
    <row r="51" spans="7:8" x14ac:dyDescent="0.25"/>
    <row r="52" spans="7:8" x14ac:dyDescent="0.25"/>
    <row r="53" spans="7:8" x14ac:dyDescent="0.25"/>
    <row r="54" spans="7:8" x14ac:dyDescent="0.25"/>
    <row r="55" spans="7:8" x14ac:dyDescent="0.25"/>
    <row r="56" spans="7:8" x14ac:dyDescent="0.25"/>
    <row r="57" spans="7:8" x14ac:dyDescent="0.25"/>
    <row r="58" spans="7:8" x14ac:dyDescent="0.25"/>
    <row r="59" spans="7:8" x14ac:dyDescent="0.25"/>
    <row r="60" spans="7:8" x14ac:dyDescent="0.25"/>
    <row r="61" spans="7:8" x14ac:dyDescent="0.25"/>
    <row r="62" spans="7:8" x14ac:dyDescent="0.25"/>
    <row r="63" spans="7:8" x14ac:dyDescent="0.25"/>
    <row r="64" spans="7:8" x14ac:dyDescent="0.25"/>
    <row r="65" spans="7:8" x14ac:dyDescent="0.25"/>
    <row r="66" spans="7:8" x14ac:dyDescent="0.25"/>
    <row r="67" spans="7:8" x14ac:dyDescent="0.25"/>
    <row r="68" spans="7:8" x14ac:dyDescent="0.25"/>
    <row r="69" spans="7:8" x14ac:dyDescent="0.25"/>
    <row r="70" spans="7:8" x14ac:dyDescent="0.25"/>
    <row r="71" spans="7:8" x14ac:dyDescent="0.25"/>
    <row r="72" spans="7:8" x14ac:dyDescent="0.25"/>
    <row r="73" spans="7:8" x14ac:dyDescent="0.25"/>
    <row r="74" spans="7:8" x14ac:dyDescent="0.25"/>
    <row r="75" spans="7:8" x14ac:dyDescent="0.25"/>
    <row r="76" spans="7:8" x14ac:dyDescent="0.25"/>
    <row r="77" spans="7:8" x14ac:dyDescent="0.25"/>
    <row r="78" spans="7:8" x14ac:dyDescent="0.25"/>
    <row r="79" spans="7:8" x14ac:dyDescent="0.25"/>
    <row r="80" spans="7:8" x14ac:dyDescent="0.25"/>
    <row r="81" spans="7:8" x14ac:dyDescent="0.25"/>
    <row r="82" spans="7:8" x14ac:dyDescent="0.25"/>
    <row r="83" spans="7:8" x14ac:dyDescent="0.25"/>
    <row r="84" spans="7:8" x14ac:dyDescent="0.25"/>
    <row r="85" spans="7:8" x14ac:dyDescent="0.25"/>
    <row r="86" spans="7:8" x14ac:dyDescent="0.25"/>
    <row r="87" spans="7:8" x14ac:dyDescent="0.25"/>
    <row r="88" spans="7:8" x14ac:dyDescent="0.25"/>
    <row r="89" spans="7:8" x14ac:dyDescent="0.25"/>
    <row r="90" spans="7:8" x14ac:dyDescent="0.25"/>
    <row r="91" spans="7:8" x14ac:dyDescent="0.25"/>
    <row r="92" spans="7:8" x14ac:dyDescent="0.25"/>
    <row r="93" spans="7:8" x14ac:dyDescent="0.25"/>
    <row r="94" spans="7:8" x14ac:dyDescent="0.25"/>
    <row r="95" spans="7:8" x14ac:dyDescent="0.25"/>
    <row r="96" spans="7:8" x14ac:dyDescent="0.25"/>
    <row r="97" spans="7:8" x14ac:dyDescent="0.25"/>
    <row r="98" spans="7:8" x14ac:dyDescent="0.25"/>
    <row r="99" spans="7:8" x14ac:dyDescent="0.25"/>
    <row r="100" spans="7:8" x14ac:dyDescent="0.25"/>
    <row r="101" spans="7:8" x14ac:dyDescent="0.25"/>
    <row r="102" spans="7:8" x14ac:dyDescent="0.25"/>
    <row r="103" spans="7:8" x14ac:dyDescent="0.25"/>
    <row r="104" spans="7:8" x14ac:dyDescent="0.25"/>
    <row r="105" spans="7:8" x14ac:dyDescent="0.25"/>
    <row r="106" spans="7:8" x14ac:dyDescent="0.25"/>
    <row r="107" spans="7:8" x14ac:dyDescent="0.25"/>
    <row r="108" spans="7:8" x14ac:dyDescent="0.25"/>
    <row r="109" spans="7:8" x14ac:dyDescent="0.25"/>
    <row r="110" spans="7:8" x14ac:dyDescent="0.25"/>
    <row r="111" spans="7:8" x14ac:dyDescent="0.25"/>
    <row r="112" spans="7:8" x14ac:dyDescent="0.25"/>
    <row r="113" spans="7:8" x14ac:dyDescent="0.25"/>
    <row r="114" spans="7:8" x14ac:dyDescent="0.25"/>
    <row r="115" spans="7:8" x14ac:dyDescent="0.25"/>
    <row r="116" spans="7:8" x14ac:dyDescent="0.25"/>
    <row r="117" spans="7:8" x14ac:dyDescent="0.25"/>
    <row r="118" spans="7:8" x14ac:dyDescent="0.25"/>
    <row r="119" spans="7:8" x14ac:dyDescent="0.25"/>
    <row r="120" spans="7:8" x14ac:dyDescent="0.25"/>
    <row r="121" spans="7:8" x14ac:dyDescent="0.25"/>
    <row r="122" spans="7:8" x14ac:dyDescent="0.25"/>
    <row r="123" spans="7:8" x14ac:dyDescent="0.25"/>
    <row r="124" spans="7:8" x14ac:dyDescent="0.25"/>
    <row r="125" spans="7:8" x14ac:dyDescent="0.25"/>
    <row r="126" spans="7:8" x14ac:dyDescent="0.25"/>
    <row r="127" spans="7:8" x14ac:dyDescent="0.25"/>
    <row r="128" spans="7:8" x14ac:dyDescent="0.25"/>
    <row r="129" spans="7:8" x14ac:dyDescent="0.25"/>
    <row r="130" spans="7:8" x14ac:dyDescent="0.25"/>
    <row r="131" spans="7:8" x14ac:dyDescent="0.25"/>
    <row r="132" spans="7:8" x14ac:dyDescent="0.25"/>
    <row r="133" spans="7:8" x14ac:dyDescent="0.25"/>
    <row r="134" spans="7:8" x14ac:dyDescent="0.25"/>
    <row r="135" spans="7:8" x14ac:dyDescent="0.25"/>
    <row r="136" spans="7:8" x14ac:dyDescent="0.25"/>
    <row r="137" spans="7:8" x14ac:dyDescent="0.25"/>
    <row r="138" spans="7:8" x14ac:dyDescent="0.25"/>
    <row r="139" spans="7:8" x14ac:dyDescent="0.25"/>
    <row r="140" spans="7:8" x14ac:dyDescent="0.25"/>
    <row r="141" spans="7:8" x14ac:dyDescent="0.25"/>
    <row r="142" spans="7:8" x14ac:dyDescent="0.25"/>
    <row r="143" spans="7:8" x14ac:dyDescent="0.25"/>
    <row r="144" spans="7:8" x14ac:dyDescent="0.25"/>
    <row r="145" spans="7:8" x14ac:dyDescent="0.25"/>
    <row r="146" spans="7:8" x14ac:dyDescent="0.25"/>
    <row r="147" spans="7:8" x14ac:dyDescent="0.25"/>
    <row r="148" spans="7:8" x14ac:dyDescent="0.25"/>
    <row r="149" spans="7:8" x14ac:dyDescent="0.25"/>
    <row r="150" spans="7:8" x14ac:dyDescent="0.25"/>
    <row r="151" spans="7:8" x14ac:dyDescent="0.25"/>
    <row r="152" spans="7:8" x14ac:dyDescent="0.25"/>
    <row r="153" spans="7:8" x14ac:dyDescent="0.25"/>
    <row r="154" spans="7:8" x14ac:dyDescent="0.25"/>
    <row r="155" spans="7:8" x14ac:dyDescent="0.25"/>
    <row r="156" spans="7:8" x14ac:dyDescent="0.25"/>
    <row r="157" spans="7:8" x14ac:dyDescent="0.25"/>
    <row r="158" spans="7:8" x14ac:dyDescent="0.25"/>
    <row r="159" spans="7:8" x14ac:dyDescent="0.25"/>
    <row r="160" spans="7:8" x14ac:dyDescent="0.25"/>
    <row r="161" spans="7:8" x14ac:dyDescent="0.25"/>
    <row r="162" spans="7:8" x14ac:dyDescent="0.25"/>
    <row r="163" spans="7:8" x14ac:dyDescent="0.25"/>
    <row r="164" spans="7:8" x14ac:dyDescent="0.25"/>
    <row r="165" spans="7:8" x14ac:dyDescent="0.25"/>
    <row r="166" spans="7:8" x14ac:dyDescent="0.25"/>
    <row r="167" spans="7:8" x14ac:dyDescent="0.25"/>
    <row r="168" spans="7:8" x14ac:dyDescent="0.25"/>
    <row r="169" spans="7:8" x14ac:dyDescent="0.25"/>
    <row r="170" spans="7:8" x14ac:dyDescent="0.25"/>
    <row r="171" spans="7:8" x14ac:dyDescent="0.25"/>
    <row r="172" spans="7:8" x14ac:dyDescent="0.25"/>
    <row r="173" spans="7:8" x14ac:dyDescent="0.25"/>
    <row r="174" spans="7:8" x14ac:dyDescent="0.25"/>
    <row r="175" spans="7:8" x14ac:dyDescent="0.25"/>
    <row r="176" spans="7:8" x14ac:dyDescent="0.25"/>
    <row r="177" spans="7:8" x14ac:dyDescent="0.25"/>
    <row r="178" spans="7:8" x14ac:dyDescent="0.25"/>
    <row r="179" spans="7:8" x14ac:dyDescent="0.25"/>
    <row r="180" spans="7:8" x14ac:dyDescent="0.25"/>
    <row r="181" spans="7:8" x14ac:dyDescent="0.25"/>
    <row r="182" spans="7:8" x14ac:dyDescent="0.25"/>
    <row r="183" spans="7:8" x14ac:dyDescent="0.25"/>
    <row r="184" spans="7:8" x14ac:dyDescent="0.25"/>
    <row r="185" spans="7:8" x14ac:dyDescent="0.25"/>
    <row r="186" spans="7:8" x14ac:dyDescent="0.25"/>
    <row r="187" spans="7:8" x14ac:dyDescent="0.25"/>
    <row r="188" spans="7:8" x14ac:dyDescent="0.25"/>
    <row r="189" spans="7:8" x14ac:dyDescent="0.25"/>
    <row r="190" spans="7:8" x14ac:dyDescent="0.25"/>
    <row r="191" spans="7:8" x14ac:dyDescent="0.25"/>
    <row r="192" spans="7:8" x14ac:dyDescent="0.25"/>
    <row r="193" spans="7:8" x14ac:dyDescent="0.25"/>
    <row r="194" spans="7:8" x14ac:dyDescent="0.25"/>
    <row r="195" spans="7:8" x14ac:dyDescent="0.25"/>
    <row r="196" spans="7:8" x14ac:dyDescent="0.25"/>
    <row r="197" spans="7:8" x14ac:dyDescent="0.25"/>
    <row r="198" spans="7:8" x14ac:dyDescent="0.25"/>
    <row r="199" spans="7:8" x14ac:dyDescent="0.25"/>
    <row r="200" spans="7:8" x14ac:dyDescent="0.25"/>
    <row r="201" spans="7:8" x14ac:dyDescent="0.25"/>
    <row r="202" spans="7:8" x14ac:dyDescent="0.25"/>
    <row r="203" spans="7:8" x14ac:dyDescent="0.25"/>
    <row r="204" spans="7:8" x14ac:dyDescent="0.25"/>
    <row r="205" spans="7:8" x14ac:dyDescent="0.25"/>
    <row r="206" spans="7:8" x14ac:dyDescent="0.25"/>
    <row r="207" spans="7:8" x14ac:dyDescent="0.25"/>
    <row r="208" spans="7:8" x14ac:dyDescent="0.25"/>
    <row r="209" spans="7:8" x14ac:dyDescent="0.25"/>
    <row r="210" spans="7:8" x14ac:dyDescent="0.25"/>
    <row r="211" spans="7:8" x14ac:dyDescent="0.25"/>
    <row r="212" spans="7:8" x14ac:dyDescent="0.25"/>
    <row r="213" spans="7:8" x14ac:dyDescent="0.25"/>
    <row r="214" spans="7:8" x14ac:dyDescent="0.25"/>
    <row r="215" spans="7:8" x14ac:dyDescent="0.25"/>
    <row r="216" spans="7:8" x14ac:dyDescent="0.25"/>
    <row r="217" spans="7:8" x14ac:dyDescent="0.25"/>
    <row r="218" spans="7:8" x14ac:dyDescent="0.25"/>
    <row r="219" spans="7:8" x14ac:dyDescent="0.25"/>
    <row r="220" spans="7:8" x14ac:dyDescent="0.25"/>
    <row r="221" spans="7:8" x14ac:dyDescent="0.25"/>
    <row r="222" spans="7:8" x14ac:dyDescent="0.25"/>
    <row r="223" spans="7:8" x14ac:dyDescent="0.25"/>
    <row r="224" spans="7:8" x14ac:dyDescent="0.25"/>
    <row r="225" spans="7:8" x14ac:dyDescent="0.25"/>
    <row r="226" spans="7:8" x14ac:dyDescent="0.25"/>
    <row r="227" spans="7:8" x14ac:dyDescent="0.25"/>
    <row r="228" spans="7:8" x14ac:dyDescent="0.25"/>
    <row r="229" spans="7:8" x14ac:dyDescent="0.25"/>
    <row r="230" spans="7:8" x14ac:dyDescent="0.25"/>
    <row r="231" spans="7:8" x14ac:dyDescent="0.25"/>
    <row r="232" spans="7:8" x14ac:dyDescent="0.25"/>
    <row r="233" spans="7:8" x14ac:dyDescent="0.25"/>
    <row r="234" spans="7:8" x14ac:dyDescent="0.25"/>
    <row r="235" spans="7:8" x14ac:dyDescent="0.25"/>
    <row r="236" spans="7:8" x14ac:dyDescent="0.25"/>
    <row r="237" spans="7:8" x14ac:dyDescent="0.25"/>
    <row r="238" spans="7:8" x14ac:dyDescent="0.25"/>
    <row r="239" spans="7:8" x14ac:dyDescent="0.25"/>
    <row r="240" spans="7:8" x14ac:dyDescent="0.25"/>
    <row r="241" spans="7:8" x14ac:dyDescent="0.25"/>
    <row r="242" spans="7:8" x14ac:dyDescent="0.25"/>
    <row r="243" spans="7:8" x14ac:dyDescent="0.25"/>
    <row r="244" spans="7:8" x14ac:dyDescent="0.25"/>
    <row r="245" spans="7:8" x14ac:dyDescent="0.25"/>
    <row r="246" spans="7:8" x14ac:dyDescent="0.25"/>
    <row r="247" spans="7:8" x14ac:dyDescent="0.25"/>
    <row r="248" spans="7:8" x14ac:dyDescent="0.25"/>
    <row r="249" spans="7:8" x14ac:dyDescent="0.25"/>
    <row r="250" spans="7:8" x14ac:dyDescent="0.25"/>
    <row r="251" spans="7:8" x14ac:dyDescent="0.25"/>
    <row r="252" spans="7:8" x14ac:dyDescent="0.25"/>
    <row r="253" spans="7:8" x14ac:dyDescent="0.25"/>
    <row r="254" spans="7:8" x14ac:dyDescent="0.25"/>
    <row r="255" spans="7:8" x14ac:dyDescent="0.25"/>
    <row r="256" spans="7:8" x14ac:dyDescent="0.25"/>
    <row r="257" spans="7:8" x14ac:dyDescent="0.25"/>
    <row r="258" spans="7:8" x14ac:dyDescent="0.25"/>
    <row r="259" spans="7:8" x14ac:dyDescent="0.25"/>
    <row r="260" spans="7:8" x14ac:dyDescent="0.25"/>
    <row r="261" spans="7:8" x14ac:dyDescent="0.25"/>
    <row r="262" spans="7:8" x14ac:dyDescent="0.25"/>
    <row r="263" spans="7:8" x14ac:dyDescent="0.25"/>
    <row r="264" spans="7:8" x14ac:dyDescent="0.25"/>
    <row r="265" spans="7:8" x14ac:dyDescent="0.25"/>
    <row r="266" spans="7:8" x14ac:dyDescent="0.25"/>
    <row r="267" spans="7:8" x14ac:dyDescent="0.25"/>
    <row r="268" spans="7:8" x14ac:dyDescent="0.25"/>
    <row r="269" spans="7:8" x14ac:dyDescent="0.25"/>
    <row r="270" spans="7:8" x14ac:dyDescent="0.25"/>
    <row r="271" spans="7:8" x14ac:dyDescent="0.25"/>
    <row r="272" spans="7:8" x14ac:dyDescent="0.25"/>
    <row r="273" spans="7:8" x14ac:dyDescent="0.25"/>
    <row r="274" spans="7:8" x14ac:dyDescent="0.25"/>
    <row r="275" spans="7:8" x14ac:dyDescent="0.25"/>
    <row r="276" spans="7:8" x14ac:dyDescent="0.25"/>
    <row r="277" spans="7:8" x14ac:dyDescent="0.25"/>
    <row r="278" spans="7:8" x14ac:dyDescent="0.25"/>
    <row r="279" spans="7:8" x14ac:dyDescent="0.25"/>
    <row r="280" spans="7:8" x14ac:dyDescent="0.25"/>
    <row r="281" spans="7:8" x14ac:dyDescent="0.25"/>
    <row r="282" spans="7:8" x14ac:dyDescent="0.25"/>
    <row r="283" spans="7:8" x14ac:dyDescent="0.25"/>
    <row r="284" spans="7:8" x14ac:dyDescent="0.25"/>
    <row r="285" spans="7:8" x14ac:dyDescent="0.25"/>
    <row r="286" spans="7:8" x14ac:dyDescent="0.25"/>
    <row r="287" spans="7:8" x14ac:dyDescent="0.25"/>
    <row r="288" spans="7:8" x14ac:dyDescent="0.25"/>
    <row r="289" spans="7:8" x14ac:dyDescent="0.25"/>
    <row r="290" spans="7:8" x14ac:dyDescent="0.25"/>
    <row r="291" spans="7:8" x14ac:dyDescent="0.25"/>
    <row r="292" spans="7:8" x14ac:dyDescent="0.25"/>
    <row r="293" spans="7:8" x14ac:dyDescent="0.25"/>
    <row r="294" spans="7:8" x14ac:dyDescent="0.25"/>
    <row r="295" spans="7:8" x14ac:dyDescent="0.25"/>
    <row r="296" spans="7:8" x14ac:dyDescent="0.25"/>
    <row r="297" spans="7:8" x14ac:dyDescent="0.25"/>
    <row r="298" spans="7:8" x14ac:dyDescent="0.25"/>
    <row r="299" spans="7:8" x14ac:dyDescent="0.25"/>
    <row r="300" spans="7:8" x14ac:dyDescent="0.25"/>
  </sheetData>
  <mergeCells count="2">
    <mergeCell ref="B1:H1"/>
    <mergeCell ref="A2:H2"/>
  </mergeCells>
  <dataValidations count="4">
    <dataValidation type="list" allowBlank="1" sqref="G10:G300">
      <formula1>"Yes,No"</formula1>
    </dataValidation>
    <dataValidation type="list" allowBlank="1" sqref="G5:G300">
      <formula1>"Yes,No"</formula1>
    </dataValidation>
    <dataValidation type="list" allowBlank="1" sqref="H10:H300">
      <formula1>"1,2,3,4,5"</formula1>
    </dataValidation>
    <dataValidation type="list" allowBlank="1" sqref="H5:H300">
      <formula1>"1,2,3,4,5"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Revenue &amp; Expenses</vt:lpstr>
      <vt:lpstr>Monthly Dashboard</vt:lpstr>
      <vt:lpstr>Per-Property</vt:lpstr>
      <vt:lpstr>Schedule E Tax Report</vt:lpstr>
      <vt:lpstr>Cleaning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Cat Analytics</dc:creator>
  <dc:title/>
  <dc:subject/>
  <dc:description/>
  <cp:keywords/>
  <cp:category/>
  <cp:lastModifiedBy>Unknown</cp:lastModifiedBy>
  <dcterms:created xsi:type="dcterms:W3CDTF">2026-04-10T15:59:30Z</dcterms:created>
  <dcterms:modified xsi:type="dcterms:W3CDTF">2026-04-10T15:59:30Z</dcterms:modified>
</cp:coreProperties>
</file>